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4.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charts/chart5.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Z:\Air Emissions\Annual Inventory Compilation\2020data\Outputs\UNFCCC Reports\NIR Report 2022\Annexes\Website annexes\"/>
    </mc:Choice>
  </mc:AlternateContent>
  <xr:revisionPtr revIDLastSave="0" documentId="13_ncr:1_{8A5E5076-1938-4FBE-BF9D-44581AC36136}" xr6:coauthVersionLast="47" xr6:coauthVersionMax="47" xr10:uidLastSave="{00000000-0000-0000-0000-000000000000}"/>
  <bookViews>
    <workbookView xWindow="-120" yWindow="-120" windowWidth="29040" windowHeight="15840" xr2:uid="{5AC8FABC-635B-4168-A3AC-68DE92584D48}"/>
  </bookViews>
  <sheets>
    <sheet name="Table 3.1.1" sheetId="11" r:id="rId1"/>
    <sheet name="Table 3.1.2" sheetId="12" r:id="rId2"/>
    <sheet name="Table 3.1.3" sheetId="13" r:id="rId3"/>
    <sheet name="Table 3.1.4" sheetId="14" r:id="rId4"/>
    <sheet name="Table 3.1.5" sheetId="15" r:id="rId5"/>
    <sheet name="Table 3.1.6 Figure 3.1.1" sheetId="16" r:id="rId6"/>
    <sheet name="Table 3.1.7 Figure 3.1.2" sheetId="17" r:id="rId7"/>
    <sheet name="Table 3.1.8" sheetId="18" r:id="rId8"/>
    <sheet name="Table 3.1.9" sheetId="4" r:id="rId9"/>
    <sheet name="Table 3.1.10" sheetId="5" r:id="rId10"/>
    <sheet name="Table 3.1.11" sheetId="6" r:id="rId11"/>
    <sheet name="Table 3.1.12" sheetId="7" r:id="rId12"/>
    <sheet name="gCO2km" sheetId="8" r:id="rId13"/>
    <sheet name="mgCH4km" sheetId="9" r:id="rId14"/>
    <sheet name="mgN2Okm" sheetId="10" r:id="rId15"/>
    <sheet name="Table 3.1.13" sheetId="1" r:id="rId16"/>
    <sheet name="Table 3.1.14" sheetId="2" r:id="rId17"/>
    <sheet name="Table 3.1.15" sheetId="3" r:id="rId18"/>
  </sheets>
  <definedNames>
    <definedName name="_____RESULTS____" localSheetId="9">#REF!</definedName>
    <definedName name="_____RESULTS____">#REF!</definedName>
    <definedName name="___INPUT_DATA___" localSheetId="9">#REF!</definedName>
    <definedName name="___INPUT_DATA___">#REF!</definedName>
    <definedName name="_xlnm._FilterDatabase" localSheetId="10" hidden="1">'Table 3.1.11'!#REF!</definedName>
    <definedName name="Mileage_km_per_year" localSheetId="9">#REF!</definedName>
    <definedName name="Mileage_km_per_year">#REF!</definedName>
    <definedName name="Population">#REF!</definedName>
    <definedName name="_xlnm.Print_Area" localSheetId="0">'Table 3.1.1'!$B$3:$K$116</definedName>
    <definedName name="_xlnm.Print_Area" localSheetId="1">'Table 3.1.2'!$B$2:$J$38</definedName>
    <definedName name="_xlnm.Print_Area" localSheetId="2">'Table 3.1.3'!$B$2:$D$32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36" i="18" l="1"/>
  <c r="D23" i="18"/>
  <c r="AE16" i="18"/>
  <c r="W16" i="18"/>
  <c r="AB16" i="18" s="1"/>
  <c r="AG16" i="18" s="1"/>
  <c r="O16" i="18"/>
  <c r="T16" i="18" s="1"/>
  <c r="Y16" i="18" s="1"/>
  <c r="AD16" i="18" s="1"/>
  <c r="N16" i="18"/>
  <c r="S16" i="18" s="1"/>
  <c r="X16" i="18" s="1"/>
  <c r="AC16" i="18" s="1"/>
  <c r="AH16" i="18" s="1"/>
  <c r="M16" i="18"/>
  <c r="R16" i="18" s="1"/>
  <c r="L16" i="18"/>
  <c r="Q16" i="18" s="1"/>
  <c r="V16" i="18" s="1"/>
  <c r="AA16" i="18" s="1"/>
  <c r="AF16" i="18" s="1"/>
  <c r="K16" i="18"/>
  <c r="P16" i="18" s="1"/>
  <c r="U16" i="18" s="1"/>
  <c r="Z16" i="18" s="1"/>
  <c r="J16" i="18"/>
  <c r="I16" i="18"/>
  <c r="Q15" i="18"/>
  <c r="V15" i="18" s="1"/>
  <c r="AA15" i="18" s="1"/>
  <c r="AF15" i="18" s="1"/>
  <c r="M15" i="18"/>
  <c r="R15" i="18" s="1"/>
  <c r="W15" i="18" s="1"/>
  <c r="AB15" i="18" s="1"/>
  <c r="AG15" i="18" s="1"/>
  <c r="L15" i="18"/>
  <c r="K15" i="18"/>
  <c r="P15" i="18" s="1"/>
  <c r="U15" i="18" s="1"/>
  <c r="Z15" i="18" s="1"/>
  <c r="AE15" i="18" s="1"/>
  <c r="J15" i="18"/>
  <c r="O15" i="18" s="1"/>
  <c r="T15" i="18" s="1"/>
  <c r="Y15" i="18" s="1"/>
  <c r="AD15" i="18" s="1"/>
  <c r="I15" i="18"/>
  <c r="N15" i="18" s="1"/>
  <c r="S15" i="18" s="1"/>
  <c r="X15" i="18" s="1"/>
  <c r="AC15" i="18" s="1"/>
  <c r="AH15" i="18" s="1"/>
  <c r="Q14" i="18"/>
  <c r="V14" i="18" s="1"/>
  <c r="AA14" i="18" s="1"/>
  <c r="AF14" i="18" s="1"/>
  <c r="M14" i="18"/>
  <c r="R14" i="18" s="1"/>
  <c r="W14" i="18" s="1"/>
  <c r="AB14" i="18" s="1"/>
  <c r="AG14" i="18" s="1"/>
  <c r="L14" i="18"/>
  <c r="K14" i="18"/>
  <c r="P14" i="18" s="1"/>
  <c r="U14" i="18" s="1"/>
  <c r="Z14" i="18" s="1"/>
  <c r="AE14" i="18" s="1"/>
  <c r="J14" i="18"/>
  <c r="O14" i="18" s="1"/>
  <c r="T14" i="18" s="1"/>
  <c r="Y14" i="18" s="1"/>
  <c r="AD14" i="18" s="1"/>
  <c r="I14" i="18"/>
  <c r="N14" i="18" s="1"/>
  <c r="S14" i="18" s="1"/>
  <c r="X14" i="18" s="1"/>
  <c r="AC14" i="18" s="1"/>
  <c r="AH14" i="18" s="1"/>
  <c r="Q13" i="18"/>
  <c r="V13" i="18" s="1"/>
  <c r="AA13" i="18" s="1"/>
  <c r="AF13" i="18" s="1"/>
  <c r="P13" i="18"/>
  <c r="U13" i="18" s="1"/>
  <c r="Z13" i="18" s="1"/>
  <c r="AE13" i="18" s="1"/>
  <c r="M13" i="18"/>
  <c r="R13" i="18" s="1"/>
  <c r="W13" i="18" s="1"/>
  <c r="AB13" i="18" s="1"/>
  <c r="AG13" i="18" s="1"/>
  <c r="AG20" i="18" s="1"/>
  <c r="L13" i="18"/>
  <c r="K13" i="18"/>
  <c r="J13" i="18"/>
  <c r="O13" i="18" s="1"/>
  <c r="T13" i="18" s="1"/>
  <c r="Y13" i="18" s="1"/>
  <c r="AD13" i="18" s="1"/>
  <c r="I13" i="18"/>
  <c r="N13" i="18" s="1"/>
  <c r="S13" i="18" s="1"/>
  <c r="X13" i="18" s="1"/>
  <c r="AC13" i="18" s="1"/>
  <c r="AH13" i="18" s="1"/>
  <c r="Y12" i="18"/>
  <c r="AD12" i="18" s="1"/>
  <c r="R12" i="18"/>
  <c r="W12" i="18" s="1"/>
  <c r="AB12" i="18" s="1"/>
  <c r="AG12" i="18" s="1"/>
  <c r="Q12" i="18"/>
  <c r="V12" i="18" s="1"/>
  <c r="AA12" i="18" s="1"/>
  <c r="AF12" i="18" s="1"/>
  <c r="M12" i="18"/>
  <c r="L12" i="18"/>
  <c r="K12" i="18"/>
  <c r="P12" i="18" s="1"/>
  <c r="U12" i="18" s="1"/>
  <c r="Z12" i="18" s="1"/>
  <c r="AE12" i="18" s="1"/>
  <c r="J12" i="18"/>
  <c r="O12" i="18" s="1"/>
  <c r="T12" i="18" s="1"/>
  <c r="I12" i="18"/>
  <c r="N12" i="18" s="1"/>
  <c r="S12" i="18" s="1"/>
  <c r="X12" i="18" s="1"/>
  <c r="AC12" i="18" s="1"/>
  <c r="AH12" i="18" s="1"/>
  <c r="AH37" i="18"/>
  <c r="Z37" i="18"/>
  <c r="R37" i="18"/>
  <c r="J37" i="18"/>
  <c r="AG36" i="18"/>
  <c r="Y36" i="18"/>
  <c r="I20" i="18"/>
  <c r="AF19" i="18"/>
  <c r="X19" i="18"/>
  <c r="P35" i="18"/>
  <c r="H35" i="18"/>
  <c r="V17" i="17"/>
  <c r="F17" i="17"/>
  <c r="E16" i="17"/>
  <c r="T15" i="17"/>
  <c r="L15" i="17"/>
  <c r="L18" i="17" s="1"/>
  <c r="L19" i="17" s="1"/>
  <c r="D15" i="17"/>
  <c r="AA12" i="17"/>
  <c r="AF12" i="17" s="1"/>
  <c r="M12" i="17"/>
  <c r="R12" i="17" s="1"/>
  <c r="W12" i="17" s="1"/>
  <c r="AB12" i="17" s="1"/>
  <c r="AG12" i="17" s="1"/>
  <c r="L12" i="17"/>
  <c r="Q12" i="17" s="1"/>
  <c r="V12" i="17" s="1"/>
  <c r="K12" i="17"/>
  <c r="P12" i="17" s="1"/>
  <c r="U12" i="17" s="1"/>
  <c r="Z12" i="17" s="1"/>
  <c r="AE12" i="17" s="1"/>
  <c r="J12" i="17"/>
  <c r="O12" i="17" s="1"/>
  <c r="T12" i="17" s="1"/>
  <c r="Y12" i="17" s="1"/>
  <c r="AD12" i="17" s="1"/>
  <c r="AD17" i="17" s="1"/>
  <c r="I12" i="17"/>
  <c r="N12" i="17" s="1"/>
  <c r="S12" i="17" s="1"/>
  <c r="X12" i="17" s="1"/>
  <c r="AC12" i="17" s="1"/>
  <c r="AH12" i="17" s="1"/>
  <c r="O11" i="17"/>
  <c r="T11" i="17" s="1"/>
  <c r="Y11" i="17" s="1"/>
  <c r="AD11" i="17" s="1"/>
  <c r="N11" i="17"/>
  <c r="S11" i="17" s="1"/>
  <c r="X11" i="17" s="1"/>
  <c r="AC11" i="17" s="1"/>
  <c r="M11" i="17"/>
  <c r="R11" i="17" s="1"/>
  <c r="W11" i="17" s="1"/>
  <c r="AB11" i="17" s="1"/>
  <c r="AG11" i="17" s="1"/>
  <c r="L11" i="17"/>
  <c r="Q11" i="17" s="1"/>
  <c r="V11" i="17" s="1"/>
  <c r="AA11" i="17" s="1"/>
  <c r="AF11" i="17" s="1"/>
  <c r="K11" i="17"/>
  <c r="P11" i="17" s="1"/>
  <c r="U11" i="17" s="1"/>
  <c r="J11" i="17"/>
  <c r="I11" i="17"/>
  <c r="AE10" i="17"/>
  <c r="P10" i="17"/>
  <c r="U10" i="17" s="1"/>
  <c r="Z10" i="17" s="1"/>
  <c r="O10" i="17"/>
  <c r="T10" i="17" s="1"/>
  <c r="Y10" i="17" s="1"/>
  <c r="AD10" i="17" s="1"/>
  <c r="M10" i="17"/>
  <c r="R10" i="17" s="1"/>
  <c r="W10" i="17" s="1"/>
  <c r="AB10" i="17" s="1"/>
  <c r="L10" i="17"/>
  <c r="Q10" i="17" s="1"/>
  <c r="V10" i="17" s="1"/>
  <c r="AA10" i="17" s="1"/>
  <c r="AF10" i="17" s="1"/>
  <c r="K10" i="17"/>
  <c r="J10" i="17"/>
  <c r="I10" i="17"/>
  <c r="N10" i="17" s="1"/>
  <c r="S10" i="17" s="1"/>
  <c r="X10" i="17" s="1"/>
  <c r="AC10" i="17" s="1"/>
  <c r="AH10" i="17" s="1"/>
  <c r="AH17" i="17"/>
  <c r="AG17" i="17"/>
  <c r="AE17" i="17"/>
  <c r="AB17" i="17"/>
  <c r="AA17" i="17"/>
  <c r="Z17" i="17"/>
  <c r="Y17" i="17"/>
  <c r="W17" i="17"/>
  <c r="U17" i="17"/>
  <c r="R17" i="17"/>
  <c r="Q17" i="17"/>
  <c r="P17" i="17"/>
  <c r="M17" i="17"/>
  <c r="L17" i="17"/>
  <c r="K17" i="17"/>
  <c r="J17" i="17"/>
  <c r="I17" i="17"/>
  <c r="H17" i="17"/>
  <c r="G17" i="17"/>
  <c r="E17" i="17"/>
  <c r="D17" i="17"/>
  <c r="AG16" i="17"/>
  <c r="AF16" i="17"/>
  <c r="AD16" i="17"/>
  <c r="AB16" i="17"/>
  <c r="AA16" i="17"/>
  <c r="Y16" i="17"/>
  <c r="X16" i="17"/>
  <c r="W16" i="17"/>
  <c r="V16" i="17"/>
  <c r="T16" i="17"/>
  <c r="S16" i="17"/>
  <c r="R16" i="17"/>
  <c r="Q16" i="17"/>
  <c r="P16" i="17"/>
  <c r="O16" i="17"/>
  <c r="N16" i="17"/>
  <c r="L16" i="17"/>
  <c r="K16" i="17"/>
  <c r="J16" i="17"/>
  <c r="I16" i="17"/>
  <c r="H16" i="17"/>
  <c r="G16" i="17"/>
  <c r="F16" i="17"/>
  <c r="D16" i="17"/>
  <c r="AH15" i="17"/>
  <c r="AF7" i="17"/>
  <c r="AE7" i="17"/>
  <c r="AD7" i="17"/>
  <c r="AC7" i="17"/>
  <c r="AB7" i="17"/>
  <c r="Z15" i="17"/>
  <c r="Y15" i="17"/>
  <c r="X7" i="17"/>
  <c r="W7" i="17"/>
  <c r="V7" i="17"/>
  <c r="U7" i="17"/>
  <c r="T7" i="17"/>
  <c r="S15" i="17"/>
  <c r="R15" i="17"/>
  <c r="P7" i="17"/>
  <c r="O7" i="17"/>
  <c r="N7" i="17"/>
  <c r="M7" i="17"/>
  <c r="L7" i="17"/>
  <c r="K15" i="17"/>
  <c r="K18" i="17" s="1"/>
  <c r="J15" i="17"/>
  <c r="I15" i="17"/>
  <c r="H7" i="17"/>
  <c r="G7" i="17"/>
  <c r="F7" i="17"/>
  <c r="E7" i="17"/>
  <c r="D7" i="17"/>
  <c r="AC14" i="16"/>
  <c r="V14" i="16"/>
  <c r="N14" i="16"/>
  <c r="M14" i="16"/>
  <c r="F14" i="16"/>
  <c r="E14" i="16"/>
  <c r="AB13" i="16"/>
  <c r="U13" i="16"/>
  <c r="L13" i="16"/>
  <c r="E13" i="16"/>
  <c r="D13" i="16"/>
  <c r="D15" i="16" s="1"/>
  <c r="D16" i="16" s="1"/>
  <c r="AB10" i="16"/>
  <c r="AG10" i="16" s="1"/>
  <c r="T10" i="16"/>
  <c r="Y10" i="16" s="1"/>
  <c r="AD10" i="16" s="1"/>
  <c r="AD14" i="16" s="1"/>
  <c r="S10" i="16"/>
  <c r="X10" i="16" s="1"/>
  <c r="AC10" i="16" s="1"/>
  <c r="AH10" i="16" s="1"/>
  <c r="O10" i="16"/>
  <c r="N10" i="16"/>
  <c r="M10" i="16"/>
  <c r="R10" i="16" s="1"/>
  <c r="W10" i="16" s="1"/>
  <c r="L10" i="16"/>
  <c r="Q10" i="16" s="1"/>
  <c r="V10" i="16" s="1"/>
  <c r="AA10" i="16" s="1"/>
  <c r="AF10" i="16" s="1"/>
  <c r="K10" i="16"/>
  <c r="P10" i="16" s="1"/>
  <c r="U10" i="16" s="1"/>
  <c r="Z10" i="16" s="1"/>
  <c r="AE10" i="16" s="1"/>
  <c r="J10" i="16"/>
  <c r="I10" i="16"/>
  <c r="V9" i="16"/>
  <c r="AA9" i="16" s="1"/>
  <c r="AF9" i="16" s="1"/>
  <c r="U9" i="16"/>
  <c r="Z9" i="16" s="1"/>
  <c r="AE9" i="16" s="1"/>
  <c r="Q9" i="16"/>
  <c r="P9" i="16"/>
  <c r="O9" i="16"/>
  <c r="T9" i="16" s="1"/>
  <c r="Y9" i="16" s="1"/>
  <c r="AD9" i="16" s="1"/>
  <c r="N9" i="16"/>
  <c r="S9" i="16" s="1"/>
  <c r="X9" i="16" s="1"/>
  <c r="AC9" i="16" s="1"/>
  <c r="M9" i="16"/>
  <c r="R9" i="16" s="1"/>
  <c r="W9" i="16" s="1"/>
  <c r="AB9" i="16" s="1"/>
  <c r="AG9" i="16" s="1"/>
  <c r="L9" i="16"/>
  <c r="K9" i="16"/>
  <c r="J9" i="16"/>
  <c r="I9" i="16"/>
  <c r="X6" i="16"/>
  <c r="AH14" i="16"/>
  <c r="AF6" i="16"/>
  <c r="Z14" i="16"/>
  <c r="X14" i="16"/>
  <c r="S14" i="16"/>
  <c r="R14" i="16"/>
  <c r="P14" i="16"/>
  <c r="O14" i="16"/>
  <c r="K14" i="16"/>
  <c r="J14" i="16"/>
  <c r="I14" i="16"/>
  <c r="H14" i="16"/>
  <c r="G14" i="16"/>
  <c r="D14" i="16"/>
  <c r="AG13" i="16"/>
  <c r="AF13" i="16"/>
  <c r="AE13" i="16"/>
  <c r="AD6" i="16"/>
  <c r="AC6" i="16"/>
  <c r="AB6" i="16"/>
  <c r="AA13" i="16"/>
  <c r="Z13" i="16"/>
  <c r="Z15" i="16" s="1"/>
  <c r="Y13" i="16"/>
  <c r="W13" i="16"/>
  <c r="V6" i="16"/>
  <c r="U6" i="16"/>
  <c r="T6" i="16"/>
  <c r="R13" i="16"/>
  <c r="R15" i="16" s="1"/>
  <c r="Q13" i="16"/>
  <c r="P13" i="16"/>
  <c r="O13" i="16"/>
  <c r="O15" i="16" s="1"/>
  <c r="N6" i="16"/>
  <c r="M6" i="16"/>
  <c r="L6" i="16"/>
  <c r="K13" i="16"/>
  <c r="J13" i="16"/>
  <c r="J15" i="16" s="1"/>
  <c r="I13" i="16"/>
  <c r="I15" i="16" s="1"/>
  <c r="H13" i="16"/>
  <c r="G13" i="16"/>
  <c r="G15" i="16" s="1"/>
  <c r="F6" i="16"/>
  <c r="E6" i="16"/>
  <c r="D6" i="16"/>
  <c r="G37" i="12"/>
  <c r="F37" i="12"/>
  <c r="E37" i="12"/>
  <c r="E36" i="12"/>
  <c r="D16" i="12"/>
  <c r="D11" i="12"/>
  <c r="E111" i="11"/>
  <c r="E107" i="11"/>
  <c r="E106" i="11"/>
  <c r="K102" i="11"/>
  <c r="J102" i="11"/>
  <c r="I102" i="11"/>
  <c r="K101" i="11"/>
  <c r="E101" i="11"/>
  <c r="E100" i="11"/>
  <c r="K100" i="11" s="1"/>
  <c r="E99" i="11"/>
  <c r="K99" i="11" s="1"/>
  <c r="E98" i="11"/>
  <c r="K98" i="11" s="1"/>
  <c r="E97" i="11"/>
  <c r="K97" i="11" s="1"/>
  <c r="E96" i="11"/>
  <c r="K96" i="11" s="1"/>
  <c r="E95" i="11"/>
  <c r="I94" i="11"/>
  <c r="K94" i="11"/>
  <c r="E94" i="11"/>
  <c r="J94" i="11" s="1"/>
  <c r="J93" i="11"/>
  <c r="E93" i="11"/>
  <c r="I93" i="11" s="1"/>
  <c r="K92" i="11"/>
  <c r="J92" i="11"/>
  <c r="E92" i="11"/>
  <c r="I92" i="11" s="1"/>
  <c r="E82" i="11"/>
  <c r="E81" i="11"/>
  <c r="E80" i="11"/>
  <c r="E79" i="11"/>
  <c r="E78" i="11"/>
  <c r="E77" i="11"/>
  <c r="E76" i="11"/>
  <c r="E75" i="11"/>
  <c r="E74" i="11"/>
  <c r="E73" i="11"/>
  <c r="E72" i="11"/>
  <c r="E67" i="11"/>
  <c r="E66" i="11"/>
  <c r="E65" i="11"/>
  <c r="J64" i="11"/>
  <c r="E64" i="11"/>
  <c r="I64" i="11" s="1"/>
  <c r="K63" i="11"/>
  <c r="E63" i="11"/>
  <c r="J63" i="11" s="1"/>
  <c r="D68" i="11"/>
  <c r="J24" i="12"/>
  <c r="I24" i="12"/>
  <c r="H24" i="12"/>
  <c r="E59" i="11"/>
  <c r="E58" i="11"/>
  <c r="E57" i="11"/>
  <c r="K60" i="11"/>
  <c r="D60" i="11"/>
  <c r="E53" i="11"/>
  <c r="D45" i="11"/>
  <c r="J44" i="11"/>
  <c r="I19" i="12" s="1"/>
  <c r="F19" i="12" s="1"/>
  <c r="I44" i="11"/>
  <c r="E44" i="11"/>
  <c r="D19" i="12" s="1"/>
  <c r="I43" i="11"/>
  <c r="E43" i="11"/>
  <c r="K43" i="11" s="1"/>
  <c r="I42" i="11"/>
  <c r="E42" i="11"/>
  <c r="K42" i="11" s="1"/>
  <c r="I41" i="11"/>
  <c r="E41" i="11"/>
  <c r="D18" i="12" s="1"/>
  <c r="I40" i="11"/>
  <c r="H16" i="12" s="1"/>
  <c r="E16" i="12" s="1"/>
  <c r="E40" i="11"/>
  <c r="K40" i="11" s="1"/>
  <c r="J16" i="12" s="1"/>
  <c r="G16" i="12" s="1"/>
  <c r="I39" i="11"/>
  <c r="E39" i="11"/>
  <c r="K39" i="11" s="1"/>
  <c r="I38" i="11"/>
  <c r="E38" i="11"/>
  <c r="K38" i="11" s="1"/>
  <c r="I37" i="11"/>
  <c r="E37" i="11"/>
  <c r="K37" i="11" s="1"/>
  <c r="I36" i="11"/>
  <c r="E36" i="11"/>
  <c r="K36" i="11" s="1"/>
  <c r="I35" i="11"/>
  <c r="E35" i="11"/>
  <c r="K35" i="11" s="1"/>
  <c r="I34" i="11"/>
  <c r="E34" i="11"/>
  <c r="D15" i="12" s="1"/>
  <c r="I33" i="11"/>
  <c r="H17" i="12" s="1"/>
  <c r="E33" i="11"/>
  <c r="D17" i="12" s="1"/>
  <c r="I32" i="11"/>
  <c r="H14" i="12" s="1"/>
  <c r="E14" i="12" s="1"/>
  <c r="E32" i="11"/>
  <c r="D14" i="12" s="1"/>
  <c r="J28" i="11"/>
  <c r="I28" i="11"/>
  <c r="K28" i="11"/>
  <c r="J27" i="11"/>
  <c r="I27" i="11"/>
  <c r="K27" i="11"/>
  <c r="J26" i="11"/>
  <c r="I26" i="11"/>
  <c r="K26" i="11"/>
  <c r="J25" i="11"/>
  <c r="I25" i="11"/>
  <c r="K25" i="11"/>
  <c r="J24" i="11"/>
  <c r="J29" i="11" s="1"/>
  <c r="I24" i="11"/>
  <c r="I29" i="11" s="1"/>
  <c r="K24" i="11"/>
  <c r="K29" i="11" s="1"/>
  <c r="E29" i="11"/>
  <c r="D29" i="11"/>
  <c r="K21" i="11"/>
  <c r="H20" i="11"/>
  <c r="G20" i="11"/>
  <c r="F20" i="11"/>
  <c r="E20" i="11"/>
  <c r="H19" i="11"/>
  <c r="G19" i="11"/>
  <c r="F19" i="11"/>
  <c r="E19" i="11"/>
  <c r="H18" i="11"/>
  <c r="G18" i="11"/>
  <c r="F18" i="11"/>
  <c r="E18" i="11"/>
  <c r="H17" i="11"/>
  <c r="J21" i="11"/>
  <c r="I21" i="11"/>
  <c r="E17" i="11"/>
  <c r="E21" i="11" s="1"/>
  <c r="D21" i="11"/>
  <c r="J12" i="12"/>
  <c r="I12" i="12"/>
  <c r="F12" i="12" s="1"/>
  <c r="H12" i="12"/>
  <c r="E12" i="12" s="1"/>
  <c r="D12" i="12"/>
  <c r="J11" i="12"/>
  <c r="I11" i="12"/>
  <c r="H11" i="12"/>
  <c r="H12" i="11"/>
  <c r="D12" i="11"/>
  <c r="J9" i="12"/>
  <c r="G9" i="12" s="1"/>
  <c r="I9" i="12"/>
  <c r="F9" i="12" s="1"/>
  <c r="H9" i="12"/>
  <c r="E11" i="11"/>
  <c r="D9" i="12" s="1"/>
  <c r="H10" i="11"/>
  <c r="G10" i="11"/>
  <c r="H8" i="12"/>
  <c r="E10" i="11"/>
  <c r="D8" i="12" s="1"/>
  <c r="I10" i="12"/>
  <c r="H10" i="12"/>
  <c r="E9" i="11"/>
  <c r="D10" i="12" s="1"/>
  <c r="D6" i="12" s="1"/>
  <c r="J7" i="12"/>
  <c r="J14" i="11"/>
  <c r="I14" i="11"/>
  <c r="E8" i="11"/>
  <c r="D7" i="12" s="1"/>
  <c r="K53" i="11" l="1"/>
  <c r="J53" i="11"/>
  <c r="I53" i="11"/>
  <c r="H57" i="11"/>
  <c r="D24" i="12"/>
  <c r="H59" i="11"/>
  <c r="I65" i="11"/>
  <c r="K65" i="11"/>
  <c r="J65" i="11"/>
  <c r="I67" i="11"/>
  <c r="K67" i="11"/>
  <c r="J67" i="11"/>
  <c r="J68" i="11" s="1"/>
  <c r="K76" i="11"/>
  <c r="J76" i="11"/>
  <c r="I76" i="11"/>
  <c r="K107" i="11"/>
  <c r="J107" i="11"/>
  <c r="I107" i="11"/>
  <c r="H15" i="12"/>
  <c r="E15" i="12" s="1"/>
  <c r="G57" i="11"/>
  <c r="F24" i="12"/>
  <c r="J72" i="11"/>
  <c r="K72" i="11"/>
  <c r="I72" i="11"/>
  <c r="G24" i="12"/>
  <c r="J73" i="11"/>
  <c r="I73" i="11"/>
  <c r="K73" i="11"/>
  <c r="H19" i="12"/>
  <c r="I45" i="11"/>
  <c r="H58" i="11"/>
  <c r="I58" i="11"/>
  <c r="D23" i="12"/>
  <c r="K66" i="11"/>
  <c r="J23" i="12" s="1"/>
  <c r="J66" i="11"/>
  <c r="I23" i="12" s="1"/>
  <c r="I66" i="11"/>
  <c r="H23" i="12" s="1"/>
  <c r="K75" i="11"/>
  <c r="J75" i="11"/>
  <c r="I75" i="11"/>
  <c r="D27" i="12"/>
  <c r="K82" i="11"/>
  <c r="J82" i="11"/>
  <c r="I82" i="11"/>
  <c r="H18" i="12"/>
  <c r="E18" i="12" s="1"/>
  <c r="AH9" i="16"/>
  <c r="AC13" i="16"/>
  <c r="AC15" i="16" s="1"/>
  <c r="AC16" i="16" s="1"/>
  <c r="G58" i="11"/>
  <c r="K79" i="11"/>
  <c r="J79" i="11"/>
  <c r="I79" i="11"/>
  <c r="K78" i="11"/>
  <c r="J78" i="11"/>
  <c r="I78" i="11"/>
  <c r="J95" i="11"/>
  <c r="J103" i="11" s="1"/>
  <c r="I95" i="11"/>
  <c r="AG26" i="17"/>
  <c r="AG23" i="17"/>
  <c r="G7" i="12"/>
  <c r="J10" i="12"/>
  <c r="G10" i="12" s="1"/>
  <c r="F13" i="11"/>
  <c r="E45" i="11"/>
  <c r="E24" i="12"/>
  <c r="J60" i="11"/>
  <c r="K64" i="11"/>
  <c r="K68" i="11" s="1"/>
  <c r="E11" i="12"/>
  <c r="H15" i="16"/>
  <c r="P15" i="16"/>
  <c r="X13" i="16"/>
  <c r="X15" i="16" s="1"/>
  <c r="AF15" i="16"/>
  <c r="Q14" i="16"/>
  <c r="Q15" i="16" s="1"/>
  <c r="Y14" i="16"/>
  <c r="AG14" i="16"/>
  <c r="AE6" i="16"/>
  <c r="F20" i="16"/>
  <c r="N20" i="16"/>
  <c r="V20" i="16"/>
  <c r="AD20" i="16"/>
  <c r="AG10" i="17"/>
  <c r="AB15" i="17"/>
  <c r="AB18" i="17" s="1"/>
  <c r="AB19" i="17" s="1"/>
  <c r="I23" i="17"/>
  <c r="F11" i="12"/>
  <c r="G13" i="11"/>
  <c r="D28" i="12"/>
  <c r="K80" i="11"/>
  <c r="J28" i="12" s="1"/>
  <c r="G28" i="12" s="1"/>
  <c r="J80" i="11"/>
  <c r="I28" i="12" s="1"/>
  <c r="F28" i="12" s="1"/>
  <c r="I80" i="11"/>
  <c r="H28" i="12" s="1"/>
  <c r="E28" i="12" s="1"/>
  <c r="H7" i="12"/>
  <c r="E7" i="12" s="1"/>
  <c r="Y15" i="16"/>
  <c r="AG15" i="16"/>
  <c r="G23" i="16"/>
  <c r="G20" i="16"/>
  <c r="O23" i="16"/>
  <c r="AH11" i="17"/>
  <c r="AC16" i="17"/>
  <c r="J50" i="18"/>
  <c r="G11" i="12"/>
  <c r="H13" i="11"/>
  <c r="E14" i="11"/>
  <c r="K74" i="11"/>
  <c r="D29" i="12"/>
  <c r="J74" i="11"/>
  <c r="K77" i="11"/>
  <c r="J77" i="11"/>
  <c r="I77" i="11"/>
  <c r="K95" i="11"/>
  <c r="D108" i="11"/>
  <c r="I7" i="12"/>
  <c r="AH13" i="16"/>
  <c r="AH15" i="16" s="1"/>
  <c r="AA14" i="16"/>
  <c r="G6" i="16"/>
  <c r="G16" i="16" s="1"/>
  <c r="K47" i="18"/>
  <c r="K35" i="18"/>
  <c r="K19" i="18"/>
  <c r="K9" i="18"/>
  <c r="K50" i="18" s="1"/>
  <c r="S35" i="18"/>
  <c r="S19" i="18"/>
  <c r="S9" i="18"/>
  <c r="S49" i="18" s="1"/>
  <c r="AA47" i="18"/>
  <c r="AA35" i="18"/>
  <c r="AA19" i="18"/>
  <c r="AA9" i="18"/>
  <c r="K48" i="18"/>
  <c r="K36" i="18"/>
  <c r="K20" i="18"/>
  <c r="S48" i="18"/>
  <c r="S36" i="18"/>
  <c r="S20" i="18"/>
  <c r="AA48" i="18"/>
  <c r="AA36" i="18"/>
  <c r="AA20" i="18"/>
  <c r="K49" i="18"/>
  <c r="K37" i="18"/>
  <c r="K21" i="18"/>
  <c r="S37" i="18"/>
  <c r="S21" i="18"/>
  <c r="AA49" i="18"/>
  <c r="AA37" i="18"/>
  <c r="AA21" i="18"/>
  <c r="K38" i="18"/>
  <c r="K22" i="18"/>
  <c r="S22" i="18"/>
  <c r="S38" i="18"/>
  <c r="AA50" i="18"/>
  <c r="AA22" i="18"/>
  <c r="AA38" i="18"/>
  <c r="K39" i="18"/>
  <c r="K23" i="18"/>
  <c r="K51" i="18"/>
  <c r="S39" i="18"/>
  <c r="S23" i="18"/>
  <c r="S51" i="18"/>
  <c r="AA39" i="18"/>
  <c r="AA23" i="18"/>
  <c r="AA51" i="18"/>
  <c r="V41" i="18"/>
  <c r="AD41" i="18"/>
  <c r="AF14" i="16"/>
  <c r="F8" i="11"/>
  <c r="F9" i="11"/>
  <c r="F10" i="11"/>
  <c r="F11" i="11"/>
  <c r="F17" i="11"/>
  <c r="J32" i="11"/>
  <c r="J33" i="11"/>
  <c r="I17" i="12" s="1"/>
  <c r="J34" i="11"/>
  <c r="J35" i="11"/>
  <c r="J36" i="11"/>
  <c r="J37" i="11"/>
  <c r="J38" i="11"/>
  <c r="J39" i="11"/>
  <c r="J40" i="11"/>
  <c r="I16" i="12" s="1"/>
  <c r="F16" i="12" s="1"/>
  <c r="J41" i="11"/>
  <c r="I18" i="12" s="1"/>
  <c r="F18" i="12" s="1"/>
  <c r="J42" i="11"/>
  <c r="J43" i="11"/>
  <c r="K106" i="11"/>
  <c r="J106" i="11"/>
  <c r="I106" i="11"/>
  <c r="I108" i="11" s="1"/>
  <c r="E108" i="11"/>
  <c r="I8" i="12"/>
  <c r="F8" i="12" s="1"/>
  <c r="K15" i="16"/>
  <c r="S13" i="16"/>
  <c r="S15" i="16" s="1"/>
  <c r="AA15" i="16"/>
  <c r="L14" i="16"/>
  <c r="L15" i="16" s="1"/>
  <c r="T14" i="16"/>
  <c r="AB14" i="16"/>
  <c r="AB15" i="16" s="1"/>
  <c r="H6" i="16"/>
  <c r="H20" i="16" s="1"/>
  <c r="E15" i="16"/>
  <c r="E16" i="16" s="1"/>
  <c r="O16" i="16"/>
  <c r="G8" i="11"/>
  <c r="G9" i="11"/>
  <c r="G11" i="11"/>
  <c r="G17" i="11"/>
  <c r="K32" i="11"/>
  <c r="K33" i="11"/>
  <c r="J17" i="12" s="1"/>
  <c r="K34" i="11"/>
  <c r="J15" i="12" s="1"/>
  <c r="G15" i="12" s="1"/>
  <c r="K41" i="11"/>
  <c r="J18" i="12" s="1"/>
  <c r="G18" i="12" s="1"/>
  <c r="K44" i="11"/>
  <c r="J19" i="12" s="1"/>
  <c r="G19" i="12" s="1"/>
  <c r="E56" i="11"/>
  <c r="D83" i="11"/>
  <c r="J8" i="12"/>
  <c r="G8" i="12" s="1"/>
  <c r="O6" i="16"/>
  <c r="O20" i="16" s="1"/>
  <c r="F10" i="12"/>
  <c r="K111" i="11"/>
  <c r="J111" i="11"/>
  <c r="I111" i="11"/>
  <c r="H8" i="11"/>
  <c r="H9" i="11"/>
  <c r="H11" i="11"/>
  <c r="F12" i="11"/>
  <c r="G12" i="12"/>
  <c r="K14" i="11"/>
  <c r="F59" i="11"/>
  <c r="I63" i="11"/>
  <c r="I68" i="11" s="1"/>
  <c r="E68" i="11"/>
  <c r="E71" i="11"/>
  <c r="K93" i="11"/>
  <c r="K103" i="11" s="1"/>
  <c r="P6" i="16"/>
  <c r="M13" i="16"/>
  <c r="M15" i="16" s="1"/>
  <c r="M16" i="16" s="1"/>
  <c r="AE20" i="16"/>
  <c r="D38" i="12"/>
  <c r="W15" i="16"/>
  <c r="W16" i="16" s="1"/>
  <c r="E10" i="12"/>
  <c r="E8" i="12"/>
  <c r="E9" i="12"/>
  <c r="G12" i="11"/>
  <c r="D13" i="11"/>
  <c r="D14" i="11" s="1"/>
  <c r="D13" i="12"/>
  <c r="G59" i="11"/>
  <c r="I74" i="11"/>
  <c r="H29" i="12" s="1"/>
  <c r="E29" i="12" s="1"/>
  <c r="K81" i="11"/>
  <c r="J81" i="11"/>
  <c r="D30" i="12"/>
  <c r="I81" i="11"/>
  <c r="J101" i="11"/>
  <c r="I101" i="11"/>
  <c r="G36" i="12"/>
  <c r="F36" i="12"/>
  <c r="W14" i="16"/>
  <c r="AE14" i="16"/>
  <c r="AE15" i="16" s="1"/>
  <c r="W6" i="16"/>
  <c r="W20" i="16" s="1"/>
  <c r="T13" i="16"/>
  <c r="T15" i="16" s="1"/>
  <c r="T16" i="16" s="1"/>
  <c r="U14" i="16"/>
  <c r="U15" i="16" s="1"/>
  <c r="Z11" i="17"/>
  <c r="AE11" i="17" s="1"/>
  <c r="U16" i="17"/>
  <c r="N17" i="17"/>
  <c r="D102" i="11"/>
  <c r="D103" i="11" s="1"/>
  <c r="I6" i="16"/>
  <c r="I16" i="16" s="1"/>
  <c r="Q6" i="16"/>
  <c r="Q20" i="16" s="1"/>
  <c r="Y6" i="16"/>
  <c r="AG6" i="16"/>
  <c r="F13" i="16"/>
  <c r="F15" i="16" s="1"/>
  <c r="F16" i="16" s="1"/>
  <c r="N13" i="16"/>
  <c r="N15" i="16" s="1"/>
  <c r="N16" i="16" s="1"/>
  <c r="V13" i="16"/>
  <c r="V15" i="16" s="1"/>
  <c r="V16" i="16" s="1"/>
  <c r="AD13" i="16"/>
  <c r="AD15" i="16" s="1"/>
  <c r="AD16" i="16" s="1"/>
  <c r="P20" i="16"/>
  <c r="X20" i="16"/>
  <c r="AF20" i="16"/>
  <c r="I18" i="17"/>
  <c r="I19" i="17" s="1"/>
  <c r="Q15" i="17"/>
  <c r="Q18" i="17" s="1"/>
  <c r="Q19" i="17" s="1"/>
  <c r="Y18" i="17"/>
  <c r="AG15" i="17"/>
  <c r="AG18" i="17" s="1"/>
  <c r="AH16" i="17"/>
  <c r="AH18" i="17" s="1"/>
  <c r="S17" i="17"/>
  <c r="I7" i="17"/>
  <c r="K23" i="17"/>
  <c r="S23" i="17"/>
  <c r="I96" i="11"/>
  <c r="I103" i="11" s="1"/>
  <c r="I97" i="11"/>
  <c r="I98" i="11"/>
  <c r="I99" i="11"/>
  <c r="I100" i="11"/>
  <c r="E103" i="11"/>
  <c r="J6" i="16"/>
  <c r="J16" i="16" s="1"/>
  <c r="R6" i="16"/>
  <c r="R16" i="16" s="1"/>
  <c r="Z6" i="16"/>
  <c r="Z16" i="16" s="1"/>
  <c r="AH6" i="16"/>
  <c r="I20" i="16"/>
  <c r="Y20" i="16"/>
  <c r="AG20" i="16"/>
  <c r="J18" i="17"/>
  <c r="R18" i="17"/>
  <c r="T17" i="17"/>
  <c r="T18" i="17" s="1"/>
  <c r="Q7" i="17"/>
  <c r="Q23" i="17" s="1"/>
  <c r="D23" i="17"/>
  <c r="L23" i="17"/>
  <c r="T23" i="17"/>
  <c r="AB23" i="17"/>
  <c r="J96" i="11"/>
  <c r="J97" i="11"/>
  <c r="J98" i="11"/>
  <c r="J99" i="11"/>
  <c r="J100" i="11"/>
  <c r="K6" i="16"/>
  <c r="K20" i="16" s="1"/>
  <c r="S6" i="16"/>
  <c r="AA6" i="16"/>
  <c r="AA20" i="16" s="1"/>
  <c r="R20" i="16"/>
  <c r="Z20" i="16"/>
  <c r="AH20" i="16"/>
  <c r="K19" i="17"/>
  <c r="S18" i="17"/>
  <c r="S19" i="17" s="1"/>
  <c r="AA15" i="17"/>
  <c r="AA18" i="17" s="1"/>
  <c r="AC17" i="17"/>
  <c r="Y7" i="17"/>
  <c r="Y23" i="17" s="1"/>
  <c r="M16" i="17"/>
  <c r="E23" i="17"/>
  <c r="M23" i="17"/>
  <c r="U23" i="17"/>
  <c r="AC23" i="17"/>
  <c r="S20" i="16"/>
  <c r="AG7" i="17"/>
  <c r="F23" i="17"/>
  <c r="N23" i="17"/>
  <c r="V23" i="17"/>
  <c r="AD23" i="17"/>
  <c r="D20" i="16"/>
  <c r="L20" i="16"/>
  <c r="T20" i="16"/>
  <c r="AB20" i="16"/>
  <c r="O17" i="17"/>
  <c r="G23" i="17"/>
  <c r="O23" i="17"/>
  <c r="W23" i="17"/>
  <c r="AE23" i="17"/>
  <c r="AF48" i="18"/>
  <c r="E20" i="16"/>
  <c r="M20" i="16"/>
  <c r="U20" i="16"/>
  <c r="AC20" i="16"/>
  <c r="AE16" i="17"/>
  <c r="X17" i="17"/>
  <c r="AF17" i="17"/>
  <c r="D18" i="17"/>
  <c r="D19" i="17" s="1"/>
  <c r="H23" i="17"/>
  <c r="P23" i="17"/>
  <c r="X23" i="17"/>
  <c r="AF23" i="17"/>
  <c r="I23" i="16"/>
  <c r="Y23" i="16"/>
  <c r="AG23" i="16"/>
  <c r="J7" i="17"/>
  <c r="J23" i="17" s="1"/>
  <c r="R7" i="17"/>
  <c r="R23" i="17" s="1"/>
  <c r="Z7" i="17"/>
  <c r="Z23" i="17" s="1"/>
  <c r="AH7" i="17"/>
  <c r="AH23" i="17" s="1"/>
  <c r="E15" i="17"/>
  <c r="E18" i="17" s="1"/>
  <c r="E19" i="17" s="1"/>
  <c r="M15" i="17"/>
  <c r="M18" i="17" s="1"/>
  <c r="M19" i="17" s="1"/>
  <c r="U15" i="17"/>
  <c r="AC15" i="17"/>
  <c r="K26" i="17"/>
  <c r="AA26" i="17"/>
  <c r="D35" i="18"/>
  <c r="D19" i="18"/>
  <c r="D24" i="18" s="1"/>
  <c r="D25" i="18" s="1"/>
  <c r="L35" i="18"/>
  <c r="L19" i="18"/>
  <c r="T35" i="18"/>
  <c r="T19" i="18"/>
  <c r="AB47" i="18"/>
  <c r="AB35" i="18"/>
  <c r="AB19" i="18"/>
  <c r="D36" i="18"/>
  <c r="D20" i="18"/>
  <c r="L48" i="18"/>
  <c r="L36" i="18"/>
  <c r="L20" i="18"/>
  <c r="T48" i="18"/>
  <c r="T36" i="18"/>
  <c r="T20" i="18"/>
  <c r="AB36" i="18"/>
  <c r="AB20" i="18"/>
  <c r="D37" i="18"/>
  <c r="D21" i="18"/>
  <c r="L37" i="18"/>
  <c r="L21" i="18"/>
  <c r="T37" i="18"/>
  <c r="T21" i="18"/>
  <c r="AB49" i="18"/>
  <c r="AB37" i="18"/>
  <c r="AB21" i="18"/>
  <c r="D38" i="18"/>
  <c r="D22" i="18"/>
  <c r="L50" i="18"/>
  <c r="L38" i="18"/>
  <c r="L22" i="18"/>
  <c r="T50" i="18"/>
  <c r="T38" i="18"/>
  <c r="T22" i="18"/>
  <c r="AB38" i="18"/>
  <c r="AB22" i="18"/>
  <c r="L51" i="18"/>
  <c r="T51" i="18"/>
  <c r="D9" i="18"/>
  <c r="D48" i="18" s="1"/>
  <c r="L9" i="18"/>
  <c r="L47" i="18" s="1"/>
  <c r="T9" i="18"/>
  <c r="T47" i="18" s="1"/>
  <c r="AB9" i="18"/>
  <c r="AB51" i="18" s="1"/>
  <c r="H19" i="18"/>
  <c r="J21" i="18"/>
  <c r="L23" i="18"/>
  <c r="J23" i="16"/>
  <c r="R23" i="16"/>
  <c r="Z23" i="16"/>
  <c r="AH23" i="16"/>
  <c r="K7" i="17"/>
  <c r="S7" i="17"/>
  <c r="AA7" i="17"/>
  <c r="AA23" i="17" s="1"/>
  <c r="F15" i="17"/>
  <c r="F18" i="17" s="1"/>
  <c r="F19" i="17" s="1"/>
  <c r="N15" i="17"/>
  <c r="N18" i="17" s="1"/>
  <c r="N19" i="17" s="1"/>
  <c r="V15" i="17"/>
  <c r="V18" i="17" s="1"/>
  <c r="V19" i="17" s="1"/>
  <c r="AD15" i="17"/>
  <c r="AD18" i="17" s="1"/>
  <c r="AD19" i="17" s="1"/>
  <c r="L26" i="17"/>
  <c r="AB26" i="17"/>
  <c r="E47" i="18"/>
  <c r="E35" i="18"/>
  <c r="E19" i="18"/>
  <c r="M35" i="18"/>
  <c r="M19" i="18"/>
  <c r="U35" i="18"/>
  <c r="U19" i="18"/>
  <c r="AC35" i="18"/>
  <c r="AC19" i="18"/>
  <c r="E36" i="18"/>
  <c r="E20" i="18"/>
  <c r="M48" i="18"/>
  <c r="M36" i="18"/>
  <c r="M20" i="18"/>
  <c r="U48" i="18"/>
  <c r="U36" i="18"/>
  <c r="U20" i="18"/>
  <c r="AC36" i="18"/>
  <c r="AC20" i="18"/>
  <c r="E49" i="18"/>
  <c r="E37" i="18"/>
  <c r="E21" i="18"/>
  <c r="M49" i="18"/>
  <c r="M37" i="18"/>
  <c r="M21" i="18"/>
  <c r="U37" i="18"/>
  <c r="U21" i="18"/>
  <c r="AC37" i="18"/>
  <c r="AC21" i="18"/>
  <c r="E38" i="18"/>
  <c r="E22" i="18"/>
  <c r="M50" i="18"/>
  <c r="M38" i="18"/>
  <c r="M22" i="18"/>
  <c r="U50" i="18"/>
  <c r="U38" i="18"/>
  <c r="U22" i="18"/>
  <c r="AC38" i="18"/>
  <c r="AC22" i="18"/>
  <c r="E51" i="18"/>
  <c r="E39" i="18"/>
  <c r="E23" i="18"/>
  <c r="M51" i="18"/>
  <c r="M39" i="18"/>
  <c r="M23" i="18"/>
  <c r="U39" i="18"/>
  <c r="U23" i="18"/>
  <c r="AC39" i="18"/>
  <c r="AC23" i="18"/>
  <c r="E9" i="18"/>
  <c r="E48" i="18" s="1"/>
  <c r="M9" i="18"/>
  <c r="M47" i="18" s="1"/>
  <c r="U9" i="18"/>
  <c r="U47" i="18" s="1"/>
  <c r="AC9" i="18"/>
  <c r="AC41" i="18" s="1"/>
  <c r="P19" i="18"/>
  <c r="R21" i="18"/>
  <c r="T23" i="18"/>
  <c r="D39" i="18"/>
  <c r="AF41" i="18"/>
  <c r="K23" i="16"/>
  <c r="S23" i="16"/>
  <c r="AA23" i="16"/>
  <c r="G15" i="17"/>
  <c r="G18" i="17" s="1"/>
  <c r="G19" i="17" s="1"/>
  <c r="O15" i="17"/>
  <c r="O18" i="17" s="1"/>
  <c r="O19" i="17" s="1"/>
  <c r="W15" i="17"/>
  <c r="W18" i="17" s="1"/>
  <c r="W19" i="17" s="1"/>
  <c r="AE15" i="17"/>
  <c r="AE18" i="17" s="1"/>
  <c r="AE19" i="17" s="1"/>
  <c r="E26" i="17"/>
  <c r="M26" i="17"/>
  <c r="F35" i="18"/>
  <c r="F19" i="18"/>
  <c r="N35" i="18"/>
  <c r="N19" i="18"/>
  <c r="V35" i="18"/>
  <c r="V19" i="18"/>
  <c r="AD35" i="18"/>
  <c r="AD19" i="18"/>
  <c r="F36" i="18"/>
  <c r="F20" i="18"/>
  <c r="N36" i="18"/>
  <c r="N20" i="18"/>
  <c r="V36" i="18"/>
  <c r="V20" i="18"/>
  <c r="AD48" i="18"/>
  <c r="AD36" i="18"/>
  <c r="AD20" i="18"/>
  <c r="F37" i="18"/>
  <c r="F21" i="18"/>
  <c r="N37" i="18"/>
  <c r="N21" i="18"/>
  <c r="V37" i="18"/>
  <c r="V21" i="18"/>
  <c r="AD37" i="18"/>
  <c r="AD21" i="18"/>
  <c r="F38" i="18"/>
  <c r="F22" i="18"/>
  <c r="N38" i="18"/>
  <c r="N22" i="18"/>
  <c r="V50" i="18"/>
  <c r="V38" i="18"/>
  <c r="V22" i="18"/>
  <c r="AD50" i="18"/>
  <c r="AD38" i="18"/>
  <c r="AD22" i="18"/>
  <c r="F39" i="18"/>
  <c r="F23" i="18"/>
  <c r="N39" i="18"/>
  <c r="N23" i="18"/>
  <c r="V39" i="18"/>
  <c r="V23" i="18"/>
  <c r="AD39" i="18"/>
  <c r="AD23" i="18"/>
  <c r="F9" i="18"/>
  <c r="F48" i="18" s="1"/>
  <c r="N9" i="18"/>
  <c r="N48" i="18" s="1"/>
  <c r="V9" i="18"/>
  <c r="V47" i="18" s="1"/>
  <c r="AD9" i="18"/>
  <c r="AD47" i="18" s="1"/>
  <c r="Z21" i="18"/>
  <c r="AB23" i="18"/>
  <c r="L39" i="18"/>
  <c r="Q41" i="18"/>
  <c r="Y41" i="18"/>
  <c r="D23" i="16"/>
  <c r="T23" i="16"/>
  <c r="H15" i="17"/>
  <c r="H18" i="17" s="1"/>
  <c r="H19" i="17" s="1"/>
  <c r="P15" i="17"/>
  <c r="P18" i="17" s="1"/>
  <c r="P19" i="17" s="1"/>
  <c r="X15" i="17"/>
  <c r="X18" i="17" s="1"/>
  <c r="X19" i="17" s="1"/>
  <c r="AF15" i="17"/>
  <c r="AF18" i="17" s="1"/>
  <c r="AF19" i="17" s="1"/>
  <c r="V26" i="17"/>
  <c r="AD26" i="17"/>
  <c r="G35" i="18"/>
  <c r="G19" i="18"/>
  <c r="G24" i="18" s="1"/>
  <c r="G25" i="18" s="1"/>
  <c r="O35" i="18"/>
  <c r="O19" i="18"/>
  <c r="W35" i="18"/>
  <c r="W19" i="18"/>
  <c r="AE35" i="18"/>
  <c r="AE19" i="18"/>
  <c r="G36" i="18"/>
  <c r="G20" i="18"/>
  <c r="O36" i="18"/>
  <c r="O20" i="18"/>
  <c r="W36" i="18"/>
  <c r="W20" i="18"/>
  <c r="AE48" i="18"/>
  <c r="AE36" i="18"/>
  <c r="AE20" i="18"/>
  <c r="G37" i="18"/>
  <c r="G21" i="18"/>
  <c r="O37" i="18"/>
  <c r="O21" i="18"/>
  <c r="W37" i="18"/>
  <c r="W21" i="18"/>
  <c r="AE37" i="18"/>
  <c r="AE21" i="18"/>
  <c r="G38" i="18"/>
  <c r="G22" i="18"/>
  <c r="O38" i="18"/>
  <c r="O22" i="18"/>
  <c r="W38" i="18"/>
  <c r="W22" i="18"/>
  <c r="AE50" i="18"/>
  <c r="AE38" i="18"/>
  <c r="AE22" i="18"/>
  <c r="G39" i="18"/>
  <c r="G23" i="18"/>
  <c r="O39" i="18"/>
  <c r="O23" i="18"/>
  <c r="W39" i="18"/>
  <c r="W23" i="18"/>
  <c r="AE39" i="18"/>
  <c r="AE23" i="18"/>
  <c r="G9" i="18"/>
  <c r="G41" i="18" s="1"/>
  <c r="O9" i="18"/>
  <c r="O41" i="18" s="1"/>
  <c r="W9" i="18"/>
  <c r="W49" i="18" s="1"/>
  <c r="AE9" i="18"/>
  <c r="AE47" i="18" s="1"/>
  <c r="AH21" i="18"/>
  <c r="T39" i="18"/>
  <c r="Z41" i="18"/>
  <c r="AH41" i="18"/>
  <c r="M23" i="16"/>
  <c r="G26" i="17"/>
  <c r="O26" i="17"/>
  <c r="W26" i="17"/>
  <c r="AE26" i="17"/>
  <c r="H36" i="18"/>
  <c r="H20" i="18"/>
  <c r="P36" i="18"/>
  <c r="P20" i="18"/>
  <c r="X36" i="18"/>
  <c r="X20" i="18"/>
  <c r="X24" i="18" s="1"/>
  <c r="AF36" i="18"/>
  <c r="AF20" i="18"/>
  <c r="AF24" i="18" s="1"/>
  <c r="H37" i="18"/>
  <c r="H21" i="18"/>
  <c r="P49" i="18"/>
  <c r="P37" i="18"/>
  <c r="P21" i="18"/>
  <c r="X37" i="18"/>
  <c r="X21" i="18"/>
  <c r="AF37" i="18"/>
  <c r="AF21" i="18"/>
  <c r="H38" i="18"/>
  <c r="H22" i="18"/>
  <c r="P38" i="18"/>
  <c r="P22" i="18"/>
  <c r="X50" i="18"/>
  <c r="X38" i="18"/>
  <c r="X22" i="18"/>
  <c r="AF38" i="18"/>
  <c r="AF22" i="18"/>
  <c r="H39" i="18"/>
  <c r="H23" i="18"/>
  <c r="P51" i="18"/>
  <c r="P39" i="18"/>
  <c r="P23" i="18"/>
  <c r="X39" i="18"/>
  <c r="X23" i="18"/>
  <c r="AF39" i="18"/>
  <c r="AF23" i="18"/>
  <c r="H9" i="18"/>
  <c r="H47" i="18" s="1"/>
  <c r="P9" i="18"/>
  <c r="P47" i="18" s="1"/>
  <c r="X9" i="18"/>
  <c r="X47" i="18" s="1"/>
  <c r="AF9" i="18"/>
  <c r="AF50" i="18" s="1"/>
  <c r="X35" i="18"/>
  <c r="AB39" i="18"/>
  <c r="K41" i="18"/>
  <c r="S41" i="18"/>
  <c r="AA41" i="18"/>
  <c r="V23" i="16"/>
  <c r="AD23" i="16"/>
  <c r="H26" i="17"/>
  <c r="P26" i="17"/>
  <c r="X26" i="17"/>
  <c r="AF26" i="17"/>
  <c r="I35" i="18"/>
  <c r="I19" i="18"/>
  <c r="Q35" i="18"/>
  <c r="Q19" i="18"/>
  <c r="Y35" i="18"/>
  <c r="Y19" i="18"/>
  <c r="AG35" i="18"/>
  <c r="AG19" i="18"/>
  <c r="I48" i="18"/>
  <c r="Q48" i="18"/>
  <c r="I37" i="18"/>
  <c r="I21" i="18"/>
  <c r="Q37" i="18"/>
  <c r="Q21" i="18"/>
  <c r="Y37" i="18"/>
  <c r="Y21" i="18"/>
  <c r="AG37" i="18"/>
  <c r="AG21" i="18"/>
  <c r="I38" i="18"/>
  <c r="I22" i="18"/>
  <c r="Q38" i="18"/>
  <c r="Q22" i="18"/>
  <c r="Y38" i="18"/>
  <c r="Y22" i="18"/>
  <c r="AG50" i="18"/>
  <c r="AG38" i="18"/>
  <c r="AG22" i="18"/>
  <c r="I51" i="18"/>
  <c r="I39" i="18"/>
  <c r="I23" i="18"/>
  <c r="Q39" i="18"/>
  <c r="Q23" i="18"/>
  <c r="Y39" i="18"/>
  <c r="Y23" i="18"/>
  <c r="AG51" i="18"/>
  <c r="AG39" i="18"/>
  <c r="AG23" i="18"/>
  <c r="I9" i="18"/>
  <c r="I47" i="18" s="1"/>
  <c r="Q9" i="18"/>
  <c r="Q51" i="18" s="1"/>
  <c r="Y9" i="18"/>
  <c r="Y47" i="18" s="1"/>
  <c r="AG9" i="18"/>
  <c r="AG49" i="18" s="1"/>
  <c r="Q20" i="18"/>
  <c r="AF35" i="18"/>
  <c r="D41" i="18"/>
  <c r="L41" i="18"/>
  <c r="T41" i="18"/>
  <c r="AB41" i="18"/>
  <c r="J35" i="18"/>
  <c r="J19" i="18"/>
  <c r="R35" i="18"/>
  <c r="R19" i="18"/>
  <c r="Z35" i="18"/>
  <c r="Z19" i="18"/>
  <c r="AH47" i="18"/>
  <c r="AH35" i="18"/>
  <c r="AH19" i="18"/>
  <c r="J36" i="18"/>
  <c r="J20" i="18"/>
  <c r="R36" i="18"/>
  <c r="R20" i="18"/>
  <c r="Z36" i="18"/>
  <c r="Z20" i="18"/>
  <c r="AH36" i="18"/>
  <c r="AH20" i="18"/>
  <c r="J38" i="18"/>
  <c r="J22" i="18"/>
  <c r="R38" i="18"/>
  <c r="R22" i="18"/>
  <c r="Z38" i="18"/>
  <c r="Z22" i="18"/>
  <c r="AH38" i="18"/>
  <c r="AH22" i="18"/>
  <c r="J39" i="18"/>
  <c r="J23" i="18"/>
  <c r="R39" i="18"/>
  <c r="R23" i="18"/>
  <c r="Z39" i="18"/>
  <c r="Z23" i="18"/>
  <c r="AH39" i="18"/>
  <c r="AH23" i="18"/>
  <c r="J9" i="18"/>
  <c r="J51" i="18" s="1"/>
  <c r="R9" i="18"/>
  <c r="R50" i="18" s="1"/>
  <c r="Z9" i="18"/>
  <c r="Z48" i="18" s="1"/>
  <c r="AH9" i="18"/>
  <c r="AH49" i="18" s="1"/>
  <c r="Y20" i="18"/>
  <c r="I36" i="18"/>
  <c r="U41" i="18"/>
  <c r="W47" i="18"/>
  <c r="Y49" i="18"/>
  <c r="D44" i="18"/>
  <c r="D113" i="11" l="1"/>
  <c r="AF25" i="18"/>
  <c r="AF44" i="18"/>
  <c r="AH19" i="17"/>
  <c r="AH26" i="17"/>
  <c r="AE16" i="16"/>
  <c r="AE23" i="16"/>
  <c r="X25" i="18"/>
  <c r="X44" i="18"/>
  <c r="L16" i="16"/>
  <c r="L23" i="16"/>
  <c r="AB16" i="16"/>
  <c r="AB23" i="16"/>
  <c r="T19" i="17"/>
  <c r="T26" i="17"/>
  <c r="Q16" i="16"/>
  <c r="Q23" i="16"/>
  <c r="U16" i="16"/>
  <c r="U23" i="16"/>
  <c r="R49" i="18"/>
  <c r="P24" i="18"/>
  <c r="J47" i="18"/>
  <c r="I14" i="12"/>
  <c r="J45" i="11"/>
  <c r="R51" i="18"/>
  <c r="R48" i="18"/>
  <c r="Q49" i="18"/>
  <c r="Q50" i="18"/>
  <c r="AG24" i="18"/>
  <c r="Q47" i="18"/>
  <c r="AF51" i="18"/>
  <c r="AF49" i="18"/>
  <c r="R41" i="18"/>
  <c r="O51" i="18"/>
  <c r="O49" i="18"/>
  <c r="AE24" i="18"/>
  <c r="I41" i="18"/>
  <c r="N51" i="18"/>
  <c r="N49" i="18"/>
  <c r="AD24" i="18"/>
  <c r="N47" i="18"/>
  <c r="X41" i="18"/>
  <c r="U51" i="18"/>
  <c r="U49" i="18"/>
  <c r="H24" i="18"/>
  <c r="D51" i="18"/>
  <c r="D49" i="18"/>
  <c r="T24" i="18"/>
  <c r="D47" i="18"/>
  <c r="M41" i="18"/>
  <c r="X48" i="18"/>
  <c r="N41" i="18"/>
  <c r="S24" i="18"/>
  <c r="AG16" i="16"/>
  <c r="X16" i="16"/>
  <c r="X23" i="16"/>
  <c r="H27" i="12"/>
  <c r="E27" i="12" s="1"/>
  <c r="H22" i="12"/>
  <c r="Q24" i="18"/>
  <c r="N24" i="18"/>
  <c r="J30" i="12"/>
  <c r="G30" i="12" s="1"/>
  <c r="F50" i="18"/>
  <c r="AF16" i="16"/>
  <c r="AF23" i="16"/>
  <c r="Z47" i="18"/>
  <c r="O47" i="18"/>
  <c r="Y51" i="18"/>
  <c r="I24" i="18"/>
  <c r="H51" i="18"/>
  <c r="H49" i="18"/>
  <c r="J41" i="18"/>
  <c r="W50" i="18"/>
  <c r="W48" i="18"/>
  <c r="V48" i="18"/>
  <c r="F24" i="18"/>
  <c r="P41" i="18"/>
  <c r="AC50" i="18"/>
  <c r="AC48" i="18"/>
  <c r="M24" i="18"/>
  <c r="E41" i="18"/>
  <c r="P48" i="18"/>
  <c r="J108" i="11"/>
  <c r="F41" i="18"/>
  <c r="AH16" i="16"/>
  <c r="Y16" i="16"/>
  <c r="P16" i="16"/>
  <c r="P23" i="16"/>
  <c r="Q26" i="17"/>
  <c r="I27" i="12"/>
  <c r="F27" i="12" s="1"/>
  <c r="I22" i="12"/>
  <c r="J49" i="18"/>
  <c r="G44" i="18"/>
  <c r="AH51" i="18"/>
  <c r="AH48" i="18"/>
  <c r="R24" i="18"/>
  <c r="AG47" i="18"/>
  <c r="N23" i="16"/>
  <c r="P50" i="18"/>
  <c r="AF47" i="18"/>
  <c r="AC23" i="16"/>
  <c r="AE51" i="18"/>
  <c r="AE49" i="18"/>
  <c r="W24" i="18"/>
  <c r="N26" i="17"/>
  <c r="AD51" i="18"/>
  <c r="AD49" i="18"/>
  <c r="H41" i="18"/>
  <c r="E50" i="18"/>
  <c r="D26" i="17"/>
  <c r="AE41" i="18"/>
  <c r="T49" i="18"/>
  <c r="S26" i="17"/>
  <c r="I49" i="18"/>
  <c r="H48" i="18"/>
  <c r="E60" i="11"/>
  <c r="H56" i="11"/>
  <c r="I56" i="11"/>
  <c r="I60" i="11" s="1"/>
  <c r="K108" i="11"/>
  <c r="S50" i="18"/>
  <c r="S47" i="18"/>
  <c r="H16" i="16"/>
  <c r="H23" i="16"/>
  <c r="J27" i="12"/>
  <c r="G27" i="12" s="1"/>
  <c r="H13" i="12"/>
  <c r="E19" i="12"/>
  <c r="J14" i="12"/>
  <c r="K45" i="11"/>
  <c r="J48" i="18"/>
  <c r="I50" i="18"/>
  <c r="Y24" i="18"/>
  <c r="F23" i="16"/>
  <c r="X51" i="18"/>
  <c r="X49" i="18"/>
  <c r="G51" i="18"/>
  <c r="G49" i="18"/>
  <c r="F26" i="17"/>
  <c r="F51" i="18"/>
  <c r="F49" i="18"/>
  <c r="V24" i="18"/>
  <c r="F47" i="18"/>
  <c r="AC24" i="18"/>
  <c r="W41" i="18"/>
  <c r="AB50" i="18"/>
  <c r="AB48" i="18"/>
  <c r="L24" i="18"/>
  <c r="J20" i="16"/>
  <c r="Z16" i="17"/>
  <c r="Z18" i="17" s="1"/>
  <c r="AA16" i="16"/>
  <c r="I29" i="12"/>
  <c r="F29" i="12" s="1"/>
  <c r="AH50" i="18"/>
  <c r="W23" i="16"/>
  <c r="E23" i="12"/>
  <c r="J22" i="12"/>
  <c r="J19" i="17"/>
  <c r="J26" i="17"/>
  <c r="G48" i="18"/>
  <c r="I26" i="17"/>
  <c r="AH24" i="18"/>
  <c r="R47" i="18"/>
  <c r="AG48" i="18"/>
  <c r="G47" i="18"/>
  <c r="O50" i="18"/>
  <c r="O48" i="18"/>
  <c r="O24" i="18"/>
  <c r="N50" i="18"/>
  <c r="E24" i="18"/>
  <c r="D50" i="18"/>
  <c r="AC18" i="17"/>
  <c r="AG19" i="17"/>
  <c r="S16" i="16"/>
  <c r="AA24" i="18"/>
  <c r="K24" i="18"/>
  <c r="Z50" i="18"/>
  <c r="H6" i="12"/>
  <c r="J6" i="12"/>
  <c r="G56" i="11"/>
  <c r="H30" i="12"/>
  <c r="E30" i="12" s="1"/>
  <c r="F23" i="12"/>
  <c r="D22" i="12"/>
  <c r="D20" i="12" s="1"/>
  <c r="U24" i="18"/>
  <c r="J71" i="11"/>
  <c r="E83" i="11"/>
  <c r="D26" i="12"/>
  <c r="D25" i="12" s="1"/>
  <c r="K71" i="11"/>
  <c r="I71" i="11"/>
  <c r="Z24" i="18"/>
  <c r="G50" i="18"/>
  <c r="Z51" i="18"/>
  <c r="Z49" i="18"/>
  <c r="J24" i="18"/>
  <c r="Y50" i="18"/>
  <c r="Y48" i="18"/>
  <c r="H50" i="18"/>
  <c r="E23" i="16"/>
  <c r="W51" i="18"/>
  <c r="AG41" i="18"/>
  <c r="V51" i="18"/>
  <c r="V49" i="18"/>
  <c r="AC51" i="18"/>
  <c r="AC49" i="18"/>
  <c r="AC47" i="18"/>
  <c r="L49" i="18"/>
  <c r="AB24" i="18"/>
  <c r="U18" i="17"/>
  <c r="AA19" i="17"/>
  <c r="R19" i="17"/>
  <c r="R26" i="17"/>
  <c r="Y19" i="17"/>
  <c r="K16" i="16"/>
  <c r="I15" i="12"/>
  <c r="F15" i="12" s="1"/>
  <c r="F7" i="12"/>
  <c r="I6" i="12"/>
  <c r="J29" i="12"/>
  <c r="G29" i="12" s="1"/>
  <c r="Y26" i="17"/>
  <c r="I30" i="12"/>
  <c r="F30" i="12" s="1"/>
  <c r="G23" i="12"/>
  <c r="Y25" i="18" l="1"/>
  <c r="Y44" i="18"/>
  <c r="H25" i="18"/>
  <c r="H44" i="18"/>
  <c r="L25" i="18"/>
  <c r="L44" i="18"/>
  <c r="E22" i="12"/>
  <c r="H20" i="12"/>
  <c r="AE25" i="18"/>
  <c r="AE44" i="18"/>
  <c r="E113" i="11"/>
  <c r="I26" i="12"/>
  <c r="J83" i="11"/>
  <c r="E25" i="18"/>
  <c r="E44" i="18"/>
  <c r="AH25" i="18"/>
  <c r="AH44" i="18"/>
  <c r="M25" i="18"/>
  <c r="M44" i="18"/>
  <c r="P25" i="18"/>
  <c r="P44" i="18"/>
  <c r="G22" i="12"/>
  <c r="J20" i="12"/>
  <c r="J25" i="18"/>
  <c r="J44" i="18"/>
  <c r="U19" i="17"/>
  <c r="U26" i="17"/>
  <c r="U25" i="18"/>
  <c r="U44" i="18"/>
  <c r="AB25" i="18"/>
  <c r="AB44" i="18"/>
  <c r="D33" i="12"/>
  <c r="K25" i="18"/>
  <c r="K44" i="18"/>
  <c r="O25" i="18"/>
  <c r="O44" i="18"/>
  <c r="G14" i="12"/>
  <c r="J13" i="12"/>
  <c r="F22" i="12"/>
  <c r="I20" i="12"/>
  <c r="AC19" i="17"/>
  <c r="AC26" i="17"/>
  <c r="Z25" i="18"/>
  <c r="Z44" i="18"/>
  <c r="H38" i="12"/>
  <c r="E38" i="12" s="1"/>
  <c r="AA25" i="18"/>
  <c r="AA44" i="18"/>
  <c r="AC25" i="18"/>
  <c r="AC44" i="18"/>
  <c r="W25" i="18"/>
  <c r="W44" i="18"/>
  <c r="R25" i="18"/>
  <c r="R44" i="18"/>
  <c r="I25" i="18"/>
  <c r="I44" i="18"/>
  <c r="N44" i="18"/>
  <c r="N25" i="18"/>
  <c r="T25" i="18"/>
  <c r="T44" i="18"/>
  <c r="AD44" i="18"/>
  <c r="AD25" i="18"/>
  <c r="AG25" i="18"/>
  <c r="AG44" i="18"/>
  <c r="H26" i="12"/>
  <c r="I83" i="11"/>
  <c r="I113" i="11" s="1"/>
  <c r="F44" i="18"/>
  <c r="F25" i="18"/>
  <c r="Q25" i="18"/>
  <c r="Q44" i="18"/>
  <c r="S25" i="18"/>
  <c r="S44" i="18"/>
  <c r="F14" i="12"/>
  <c r="I13" i="12"/>
  <c r="J26" i="12"/>
  <c r="K83" i="11"/>
  <c r="Z19" i="17"/>
  <c r="Z26" i="17"/>
  <c r="V44" i="18"/>
  <c r="V25" i="18"/>
  <c r="K113" i="11" l="1"/>
  <c r="G26" i="12"/>
  <c r="J25" i="12"/>
  <c r="J33" i="12"/>
  <c r="I25" i="12"/>
  <c r="F26" i="12"/>
  <c r="H25" i="12"/>
  <c r="E26" i="12"/>
  <c r="J113" i="11"/>
  <c r="H33" i="12" l="1"/>
  <c r="I33" i="12"/>
  <c r="AE258" i="10" l="1"/>
  <c r="AD258" i="10"/>
  <c r="W258" i="10"/>
  <c r="V258" i="10"/>
  <c r="O258" i="10"/>
  <c r="N258" i="10"/>
  <c r="G258" i="10"/>
  <c r="AK257" i="10"/>
  <c r="AD257" i="10"/>
  <c r="AC257" i="10"/>
  <c r="V257" i="10"/>
  <c r="U257" i="10"/>
  <c r="N257" i="10"/>
  <c r="M257" i="10"/>
  <c r="AB256" i="10"/>
  <c r="AI255" i="10"/>
  <c r="AA255" i="10"/>
  <c r="S255" i="10"/>
  <c r="K255" i="10"/>
  <c r="AH254" i="10"/>
  <c r="Z254" i="10"/>
  <c r="R254" i="10"/>
  <c r="J254" i="10"/>
  <c r="AK258" i="10"/>
  <c r="AJ258" i="10"/>
  <c r="AI258" i="10"/>
  <c r="AH258" i="10"/>
  <c r="AG258" i="10"/>
  <c r="AF258" i="10"/>
  <c r="AC258" i="10"/>
  <c r="AB258" i="10"/>
  <c r="AA258" i="10"/>
  <c r="Z258" i="10"/>
  <c r="Y258" i="10"/>
  <c r="X258" i="10"/>
  <c r="U258" i="10"/>
  <c r="T258" i="10"/>
  <c r="S258" i="10"/>
  <c r="R258" i="10"/>
  <c r="Q258" i="10"/>
  <c r="P258" i="10"/>
  <c r="M258" i="10"/>
  <c r="L258" i="10"/>
  <c r="K258" i="10"/>
  <c r="J258" i="10"/>
  <c r="I258" i="10"/>
  <c r="H258" i="10"/>
  <c r="AJ257" i="10"/>
  <c r="AI257" i="10"/>
  <c r="AH257" i="10"/>
  <c r="AG257" i="10"/>
  <c r="AF257" i="10"/>
  <c r="AE257" i="10"/>
  <c r="AB257" i="10"/>
  <c r="AA257" i="10"/>
  <c r="Z257" i="10"/>
  <c r="Y257" i="10"/>
  <c r="X257" i="10"/>
  <c r="W257" i="10"/>
  <c r="T257" i="10"/>
  <c r="S257" i="10"/>
  <c r="R257" i="10"/>
  <c r="Q257" i="10"/>
  <c r="P257" i="10"/>
  <c r="O257" i="10"/>
  <c r="L257" i="10"/>
  <c r="K257" i="10"/>
  <c r="J257" i="10"/>
  <c r="I257" i="10"/>
  <c r="H257" i="10"/>
  <c r="G257" i="10"/>
  <c r="AK256" i="10"/>
  <c r="AJ256" i="10"/>
  <c r="AI256" i="10"/>
  <c r="AH256" i="10"/>
  <c r="AG256" i="10"/>
  <c r="AF256" i="10"/>
  <c r="AE256" i="10"/>
  <c r="AD256" i="10"/>
  <c r="AC256" i="10"/>
  <c r="AA256" i="10"/>
  <c r="Z256" i="10"/>
  <c r="Y256" i="10"/>
  <c r="X256" i="10"/>
  <c r="W256" i="10"/>
  <c r="V256" i="10"/>
  <c r="U256" i="10"/>
  <c r="T256" i="10"/>
  <c r="S256" i="10"/>
  <c r="R256" i="10"/>
  <c r="Q256" i="10"/>
  <c r="P256" i="10"/>
  <c r="O256" i="10"/>
  <c r="N256" i="10"/>
  <c r="M256" i="10"/>
  <c r="L256" i="10"/>
  <c r="K256" i="10"/>
  <c r="J256" i="10"/>
  <c r="I256" i="10"/>
  <c r="H256" i="10"/>
  <c r="G256" i="10"/>
  <c r="AK255" i="10"/>
  <c r="AJ255" i="10"/>
  <c r="AH255" i="10"/>
  <c r="AG255" i="10"/>
  <c r="AF255" i="10"/>
  <c r="AE255" i="10"/>
  <c r="AD255" i="10"/>
  <c r="AC255" i="10"/>
  <c r="AB255" i="10"/>
  <c r="Z255" i="10"/>
  <c r="Y255" i="10"/>
  <c r="X255" i="10"/>
  <c r="W255" i="10"/>
  <c r="V255" i="10"/>
  <c r="U255" i="10"/>
  <c r="T255" i="10"/>
  <c r="R255" i="10"/>
  <c r="Q255" i="10"/>
  <c r="P255" i="10"/>
  <c r="O255" i="10"/>
  <c r="N255" i="10"/>
  <c r="M255" i="10"/>
  <c r="L255" i="10"/>
  <c r="J255" i="10"/>
  <c r="I255" i="10"/>
  <c r="H255" i="10"/>
  <c r="G255" i="10"/>
  <c r="AK254" i="10"/>
  <c r="AJ254" i="10"/>
  <c r="AI254" i="10"/>
  <c r="AG254" i="10"/>
  <c r="AF254" i="10"/>
  <c r="AE254" i="10"/>
  <c r="AD254" i="10"/>
  <c r="AC254" i="10"/>
  <c r="AB254" i="10"/>
  <c r="AA254" i="10"/>
  <c r="Y254" i="10"/>
  <c r="X254" i="10"/>
  <c r="W254" i="10"/>
  <c r="V254" i="10"/>
  <c r="U254" i="10"/>
  <c r="T254" i="10"/>
  <c r="S254" i="10"/>
  <c r="Q254" i="10"/>
  <c r="P254" i="10"/>
  <c r="O254" i="10"/>
  <c r="N254" i="10"/>
  <c r="M254" i="10"/>
  <c r="L254" i="10"/>
  <c r="K254" i="10"/>
  <c r="I254" i="10"/>
  <c r="H254" i="10"/>
  <c r="G254" i="10"/>
  <c r="AH258" i="9"/>
  <c r="AG258" i="9"/>
  <c r="Z258" i="9"/>
  <c r="Y258" i="9"/>
  <c r="R258" i="9"/>
  <c r="Q258" i="9"/>
  <c r="J258" i="9"/>
  <c r="I258" i="9"/>
  <c r="AG257" i="9"/>
  <c r="AF257" i="9"/>
  <c r="Y257" i="9"/>
  <c r="X257" i="9"/>
  <c r="Q257" i="9"/>
  <c r="P257" i="9"/>
  <c r="I257" i="9"/>
  <c r="H257" i="9"/>
  <c r="AD255" i="9"/>
  <c r="V255" i="9"/>
  <c r="N255" i="9"/>
  <c r="AK254" i="9"/>
  <c r="AC254" i="9"/>
  <c r="U254" i="9"/>
  <c r="M254" i="9"/>
  <c r="AK258" i="9"/>
  <c r="AJ258" i="9"/>
  <c r="AI258" i="9"/>
  <c r="AF258" i="9"/>
  <c r="AE258" i="9"/>
  <c r="AD258" i="9"/>
  <c r="AC258" i="9"/>
  <c r="AB258" i="9"/>
  <c r="AA258" i="9"/>
  <c r="X258" i="9"/>
  <c r="W258" i="9"/>
  <c r="V258" i="9"/>
  <c r="U258" i="9"/>
  <c r="T258" i="9"/>
  <c r="S258" i="9"/>
  <c r="P258" i="9"/>
  <c r="O258" i="9"/>
  <c r="N258" i="9"/>
  <c r="M258" i="9"/>
  <c r="L258" i="9"/>
  <c r="K258" i="9"/>
  <c r="H258" i="9"/>
  <c r="G258" i="9"/>
  <c r="AK257" i="9"/>
  <c r="AJ257" i="9"/>
  <c r="AI257" i="9"/>
  <c r="AH257" i="9"/>
  <c r="AE257" i="9"/>
  <c r="AD257" i="9"/>
  <c r="AC257" i="9"/>
  <c r="AB257" i="9"/>
  <c r="AA257" i="9"/>
  <c r="Z257" i="9"/>
  <c r="W257" i="9"/>
  <c r="V257" i="9"/>
  <c r="U257" i="9"/>
  <c r="T257" i="9"/>
  <c r="S257" i="9"/>
  <c r="R257" i="9"/>
  <c r="O257" i="9"/>
  <c r="N257" i="9"/>
  <c r="M257" i="9"/>
  <c r="L257" i="9"/>
  <c r="K257" i="9"/>
  <c r="J257" i="9"/>
  <c r="G257" i="9"/>
  <c r="AK256" i="9"/>
  <c r="AJ256" i="9"/>
  <c r="AI256" i="9"/>
  <c r="AH256" i="9"/>
  <c r="AG256" i="9"/>
  <c r="AF256" i="9"/>
  <c r="AE256" i="9"/>
  <c r="AD256" i="9"/>
  <c r="AC256" i="9"/>
  <c r="AB256" i="9"/>
  <c r="AA256" i="9"/>
  <c r="Z256" i="9"/>
  <c r="Y256" i="9"/>
  <c r="X256" i="9"/>
  <c r="W256" i="9"/>
  <c r="V256" i="9"/>
  <c r="U256" i="9"/>
  <c r="T256" i="9"/>
  <c r="S256" i="9"/>
  <c r="R256" i="9"/>
  <c r="Q256" i="9"/>
  <c r="P256" i="9"/>
  <c r="O256" i="9"/>
  <c r="N256" i="9"/>
  <c r="M256" i="9"/>
  <c r="L256" i="9"/>
  <c r="K256" i="9"/>
  <c r="J256" i="9"/>
  <c r="I256" i="9"/>
  <c r="H256" i="9"/>
  <c r="G256" i="9"/>
  <c r="AK255" i="9"/>
  <c r="AJ255" i="9"/>
  <c r="AI255" i="9"/>
  <c r="AH255" i="9"/>
  <c r="AG255" i="9"/>
  <c r="AF255" i="9"/>
  <c r="AE255" i="9"/>
  <c r="AC255" i="9"/>
  <c r="AB255" i="9"/>
  <c r="AA255" i="9"/>
  <c r="Z255" i="9"/>
  <c r="Y255" i="9"/>
  <c r="X255" i="9"/>
  <c r="W255" i="9"/>
  <c r="U255" i="9"/>
  <c r="T255" i="9"/>
  <c r="S255" i="9"/>
  <c r="R255" i="9"/>
  <c r="Q255" i="9"/>
  <c r="P255" i="9"/>
  <c r="O255" i="9"/>
  <c r="M255" i="9"/>
  <c r="L255" i="9"/>
  <c r="K255" i="9"/>
  <c r="J255" i="9"/>
  <c r="I255" i="9"/>
  <c r="H255" i="9"/>
  <c r="G255" i="9"/>
  <c r="AJ254" i="9"/>
  <c r="AI254" i="9"/>
  <c r="AH254" i="9"/>
  <c r="AG254" i="9"/>
  <c r="AF254" i="9"/>
  <c r="AE254" i="9"/>
  <c r="AD254" i="9"/>
  <c r="AB254" i="9"/>
  <c r="AA254" i="9"/>
  <c r="Z254" i="9"/>
  <c r="Y254" i="9"/>
  <c r="X254" i="9"/>
  <c r="W254" i="9"/>
  <c r="V254" i="9"/>
  <c r="T254" i="9"/>
  <c r="S254" i="9"/>
  <c r="R254" i="9"/>
  <c r="Q254" i="9"/>
  <c r="P254" i="9"/>
  <c r="O254" i="9"/>
  <c r="N254" i="9"/>
  <c r="L254" i="9"/>
  <c r="K254" i="9"/>
  <c r="J254" i="9"/>
  <c r="I254" i="9"/>
  <c r="H254" i="9"/>
  <c r="G254" i="9"/>
  <c r="AK258" i="8"/>
  <c r="AJ258" i="8"/>
  <c r="AC258" i="8"/>
  <c r="AB258" i="8"/>
  <c r="U258" i="8"/>
  <c r="T258" i="8"/>
  <c r="M258" i="8"/>
  <c r="L258" i="8"/>
  <c r="AJ257" i="8"/>
  <c r="AI257" i="8"/>
  <c r="AB257" i="8"/>
  <c r="AA257" i="8"/>
  <c r="T257" i="8"/>
  <c r="S257" i="8"/>
  <c r="L257" i="8"/>
  <c r="K257" i="8"/>
  <c r="R256" i="8"/>
  <c r="AG255" i="8"/>
  <c r="Y255" i="8"/>
  <c r="Q255" i="8"/>
  <c r="I255" i="8"/>
  <c r="AF254" i="8"/>
  <c r="X254" i="8"/>
  <c r="P254" i="8"/>
  <c r="H254" i="8"/>
  <c r="AI258" i="8"/>
  <c r="AH258" i="8"/>
  <c r="AG258" i="8"/>
  <c r="AF258" i="8"/>
  <c r="AE258" i="8"/>
  <c r="AD258" i="8"/>
  <c r="AA258" i="8"/>
  <c r="Z258" i="8"/>
  <c r="Y258" i="8"/>
  <c r="X258" i="8"/>
  <c r="W258" i="8"/>
  <c r="V258" i="8"/>
  <c r="S258" i="8"/>
  <c r="R258" i="8"/>
  <c r="Q258" i="8"/>
  <c r="P258" i="8"/>
  <c r="O258" i="8"/>
  <c r="N258" i="8"/>
  <c r="K258" i="8"/>
  <c r="J258" i="8"/>
  <c r="I258" i="8"/>
  <c r="H258" i="8"/>
  <c r="G258" i="8"/>
  <c r="AK257" i="8"/>
  <c r="AH257" i="8"/>
  <c r="AG257" i="8"/>
  <c r="AF257" i="8"/>
  <c r="AE257" i="8"/>
  <c r="AD257" i="8"/>
  <c r="AC257" i="8"/>
  <c r="Z257" i="8"/>
  <c r="Y257" i="8"/>
  <c r="X257" i="8"/>
  <c r="W257" i="8"/>
  <c r="V257" i="8"/>
  <c r="U257" i="8"/>
  <c r="R257" i="8"/>
  <c r="Q257" i="8"/>
  <c r="P257" i="8"/>
  <c r="O257" i="8"/>
  <c r="N257" i="8"/>
  <c r="M257" i="8"/>
  <c r="J257" i="8"/>
  <c r="I257" i="8"/>
  <c r="H257" i="8"/>
  <c r="G257" i="8"/>
  <c r="AK256" i="8"/>
  <c r="AJ256" i="8"/>
  <c r="AI256" i="8"/>
  <c r="AH256" i="8"/>
  <c r="AG256" i="8"/>
  <c r="AF256" i="8"/>
  <c r="AE256" i="8"/>
  <c r="AD256" i="8"/>
  <c r="AC256" i="8"/>
  <c r="AB256" i="8"/>
  <c r="AA256" i="8"/>
  <c r="Z256" i="8"/>
  <c r="Y256" i="8"/>
  <c r="X256" i="8"/>
  <c r="W256" i="8"/>
  <c r="V256" i="8"/>
  <c r="U256" i="8"/>
  <c r="T256" i="8"/>
  <c r="S256" i="8"/>
  <c r="Q256" i="8"/>
  <c r="P256" i="8"/>
  <c r="O256" i="8"/>
  <c r="N256" i="8"/>
  <c r="M256" i="8"/>
  <c r="L256" i="8"/>
  <c r="K256" i="8"/>
  <c r="J256" i="8"/>
  <c r="I256" i="8"/>
  <c r="H256" i="8"/>
  <c r="G256" i="8"/>
  <c r="AK255" i="8"/>
  <c r="AJ255" i="8"/>
  <c r="AI255" i="8"/>
  <c r="AH255" i="8"/>
  <c r="AF255" i="8"/>
  <c r="AE255" i="8"/>
  <c r="AD255" i="8"/>
  <c r="AC255" i="8"/>
  <c r="AB255" i="8"/>
  <c r="AA255" i="8"/>
  <c r="Z255" i="8"/>
  <c r="X255" i="8"/>
  <c r="W255" i="8"/>
  <c r="V255" i="8"/>
  <c r="U255" i="8"/>
  <c r="T255" i="8"/>
  <c r="S255" i="8"/>
  <c r="R255" i="8"/>
  <c r="P255" i="8"/>
  <c r="O255" i="8"/>
  <c r="N255" i="8"/>
  <c r="M255" i="8"/>
  <c r="L255" i="8"/>
  <c r="K255" i="8"/>
  <c r="J255" i="8"/>
  <c r="H255" i="8"/>
  <c r="G255" i="8"/>
  <c r="AK254" i="8"/>
  <c r="AJ254" i="8"/>
  <c r="AI254" i="8"/>
  <c r="AH254" i="8"/>
  <c r="AG254" i="8"/>
  <c r="AE254" i="8"/>
  <c r="AD254" i="8"/>
  <c r="AC254" i="8"/>
  <c r="AB254" i="8"/>
  <c r="AA254" i="8"/>
  <c r="Z254" i="8"/>
  <c r="Y254" i="8"/>
  <c r="W254" i="8"/>
  <c r="V254" i="8"/>
  <c r="U254" i="8"/>
  <c r="T254" i="8"/>
  <c r="S254" i="8"/>
  <c r="R254" i="8"/>
  <c r="Q254" i="8"/>
  <c r="O254" i="8"/>
  <c r="N254" i="8"/>
  <c r="M254" i="8"/>
  <c r="L254" i="8"/>
  <c r="K254" i="8"/>
  <c r="J254" i="8"/>
  <c r="I254" i="8"/>
  <c r="G254" i="8"/>
  <c r="F246" i="7"/>
  <c r="I246" i="7" s="1"/>
  <c r="F245" i="7"/>
  <c r="I245" i="7" s="1"/>
  <c r="F244" i="7"/>
  <c r="I244" i="7" s="1"/>
  <c r="F243" i="7"/>
  <c r="I243" i="7" s="1"/>
  <c r="F242" i="7"/>
  <c r="I242" i="7" s="1"/>
  <c r="F241" i="7"/>
  <c r="I241" i="7" s="1"/>
  <c r="I240" i="7"/>
  <c r="F240" i="7"/>
  <c r="F239" i="7"/>
  <c r="I239" i="7" s="1"/>
  <c r="F238" i="7"/>
  <c r="I238" i="7" s="1"/>
  <c r="F237" i="7"/>
  <c r="I237" i="7" s="1"/>
  <c r="F236" i="7"/>
  <c r="I236" i="7" s="1"/>
  <c r="F235" i="7"/>
  <c r="I235" i="7" s="1"/>
  <c r="F234" i="7"/>
  <c r="I234" i="7" s="1"/>
  <c r="F233" i="7"/>
  <c r="I233" i="7" s="1"/>
  <c r="F232" i="7"/>
  <c r="I232" i="7" s="1"/>
  <c r="F231" i="7"/>
  <c r="I231" i="7" s="1"/>
  <c r="F230" i="7"/>
  <c r="I230" i="7" s="1"/>
  <c r="F229" i="7"/>
  <c r="I229" i="7" s="1"/>
  <c r="F228" i="7"/>
  <c r="I228" i="7" s="1"/>
  <c r="I227" i="7"/>
  <c r="F227" i="7"/>
  <c r="F226" i="7"/>
  <c r="I226" i="7" s="1"/>
  <c r="F225" i="7"/>
  <c r="I225" i="7" s="1"/>
  <c r="F224" i="7"/>
  <c r="I224" i="7" s="1"/>
  <c r="F223" i="7"/>
  <c r="I223" i="7" s="1"/>
  <c r="F222" i="7"/>
  <c r="I222" i="7" s="1"/>
  <c r="F221" i="7"/>
  <c r="I221" i="7" s="1"/>
  <c r="F220" i="7"/>
  <c r="I220" i="7" s="1"/>
  <c r="F219" i="7"/>
  <c r="I219" i="7" s="1"/>
  <c r="F218" i="7"/>
  <c r="I218" i="7" s="1"/>
  <c r="F217" i="7"/>
  <c r="I217" i="7" s="1"/>
  <c r="F216" i="7"/>
  <c r="I216" i="7" s="1"/>
  <c r="F215" i="7"/>
  <c r="I215" i="7" s="1"/>
  <c r="F214" i="7"/>
  <c r="I214" i="7" s="1"/>
  <c r="F213" i="7"/>
  <c r="I213" i="7" s="1"/>
  <c r="F212" i="7"/>
  <c r="I212" i="7" s="1"/>
  <c r="F211" i="7"/>
  <c r="I211" i="7" s="1"/>
  <c r="F210" i="7"/>
  <c r="I210" i="7" s="1"/>
  <c r="F209" i="7"/>
  <c r="I209" i="7" s="1"/>
  <c r="I208" i="7"/>
  <c r="F208" i="7"/>
  <c r="F207" i="7"/>
  <c r="I207" i="7" s="1"/>
  <c r="F206" i="7"/>
  <c r="I206" i="7" s="1"/>
  <c r="F205" i="7"/>
  <c r="I205" i="7" s="1"/>
  <c r="F204" i="7"/>
  <c r="I204" i="7" s="1"/>
  <c r="F203" i="7"/>
  <c r="I203" i="7" s="1"/>
  <c r="F202" i="7"/>
  <c r="I202" i="7" s="1"/>
  <c r="F201" i="7"/>
  <c r="I201" i="7" s="1"/>
  <c r="F200" i="7"/>
  <c r="I200" i="7" s="1"/>
  <c r="F199" i="7"/>
  <c r="I199" i="7" s="1"/>
  <c r="F198" i="7"/>
  <c r="I198" i="7" s="1"/>
  <c r="F197" i="7"/>
  <c r="I197" i="7" s="1"/>
  <c r="F196" i="7"/>
  <c r="I196" i="7" s="1"/>
  <c r="I195" i="7"/>
  <c r="F195" i="7"/>
  <c r="F194" i="7"/>
  <c r="I194" i="7" s="1"/>
  <c r="F193" i="7"/>
  <c r="I193" i="7" s="1"/>
  <c r="F192" i="7"/>
  <c r="I192" i="7" s="1"/>
  <c r="F191" i="7"/>
  <c r="I191" i="7" s="1"/>
  <c r="F190" i="7"/>
  <c r="I190" i="7" s="1"/>
  <c r="F189" i="7"/>
  <c r="I189" i="7" s="1"/>
  <c r="F188" i="7"/>
  <c r="I188" i="7" s="1"/>
  <c r="F187" i="7"/>
  <c r="I187" i="7" s="1"/>
  <c r="F186" i="7"/>
  <c r="I186" i="7" s="1"/>
  <c r="F185" i="7"/>
  <c r="I185" i="7" s="1"/>
  <c r="F184" i="7"/>
  <c r="I184" i="7" s="1"/>
  <c r="F183" i="7"/>
  <c r="I183" i="7" s="1"/>
  <c r="F182" i="7"/>
  <c r="I182" i="7" s="1"/>
  <c r="F181" i="7"/>
  <c r="I181" i="7" s="1"/>
  <c r="F180" i="7"/>
  <c r="I180" i="7" s="1"/>
  <c r="F179" i="7"/>
  <c r="I179" i="7" s="1"/>
  <c r="F178" i="7"/>
  <c r="I178" i="7" s="1"/>
  <c r="F177" i="7"/>
  <c r="I177" i="7" s="1"/>
  <c r="I176" i="7"/>
  <c r="F176" i="7"/>
  <c r="F175" i="7"/>
  <c r="I175" i="7" s="1"/>
  <c r="F174" i="7"/>
  <c r="I174" i="7" s="1"/>
  <c r="F173" i="7"/>
  <c r="I173" i="7" s="1"/>
  <c r="F172" i="7"/>
  <c r="I172" i="7" s="1"/>
  <c r="F171" i="7"/>
  <c r="I171" i="7" s="1"/>
  <c r="F170" i="7"/>
  <c r="I170" i="7" s="1"/>
  <c r="F169" i="7"/>
  <c r="I169" i="7" s="1"/>
  <c r="F168" i="7"/>
  <c r="I168" i="7" s="1"/>
  <c r="F167" i="7"/>
  <c r="I167" i="7" s="1"/>
  <c r="F166" i="7"/>
  <c r="I166" i="7" s="1"/>
  <c r="F165" i="7"/>
  <c r="I165" i="7" s="1"/>
  <c r="F164" i="7"/>
  <c r="I164" i="7" s="1"/>
  <c r="F163" i="7"/>
  <c r="I163" i="7" s="1"/>
  <c r="F162" i="7"/>
  <c r="I162" i="7" s="1"/>
  <c r="F161" i="7"/>
  <c r="I161" i="7" s="1"/>
  <c r="F160" i="7"/>
  <c r="I160" i="7" s="1"/>
  <c r="F159" i="7"/>
  <c r="I159" i="7" s="1"/>
  <c r="F158" i="7"/>
  <c r="I158" i="7" s="1"/>
  <c r="F157" i="7"/>
  <c r="I157" i="7" s="1"/>
  <c r="F156" i="7"/>
  <c r="I156" i="7" s="1"/>
  <c r="F155" i="7"/>
  <c r="I155" i="7" s="1"/>
  <c r="F154" i="7"/>
  <c r="I154" i="7" s="1"/>
  <c r="F153" i="7"/>
  <c r="I153" i="7" s="1"/>
  <c r="I152" i="7"/>
  <c r="F152" i="7"/>
  <c r="F151" i="7"/>
  <c r="I151" i="7" s="1"/>
  <c r="F150" i="7"/>
  <c r="I150" i="7" s="1"/>
  <c r="F149" i="7"/>
  <c r="I149" i="7" s="1"/>
  <c r="F148" i="7"/>
  <c r="I148" i="7" s="1"/>
  <c r="F147" i="7"/>
  <c r="I147" i="7" s="1"/>
  <c r="F146" i="7"/>
  <c r="I146" i="7" s="1"/>
  <c r="F145" i="7"/>
  <c r="I145" i="7" s="1"/>
  <c r="I144" i="7"/>
  <c r="F144" i="7"/>
  <c r="F143" i="7"/>
  <c r="I143" i="7" s="1"/>
  <c r="F142" i="7"/>
  <c r="I142" i="7" s="1"/>
  <c r="F141" i="7"/>
  <c r="I141" i="7" s="1"/>
  <c r="I140" i="7"/>
  <c r="F140" i="7"/>
  <c r="F139" i="7"/>
  <c r="I139" i="7" s="1"/>
  <c r="F138" i="7"/>
  <c r="I138" i="7" s="1"/>
  <c r="F137" i="7"/>
  <c r="I137" i="7" s="1"/>
  <c r="F136" i="7"/>
  <c r="I136" i="7" s="1"/>
  <c r="I135" i="7"/>
  <c r="F135" i="7"/>
  <c r="F134" i="7"/>
  <c r="I134" i="7" s="1"/>
  <c r="F133" i="7"/>
  <c r="I133" i="7" s="1"/>
  <c r="F132" i="7"/>
  <c r="I132" i="7" s="1"/>
  <c r="F131" i="7"/>
  <c r="I131" i="7" s="1"/>
  <c r="F130" i="7"/>
  <c r="I130" i="7" s="1"/>
  <c r="F129" i="7"/>
  <c r="I129" i="7" s="1"/>
  <c r="F128" i="7"/>
  <c r="I128" i="7" s="1"/>
  <c r="I127" i="7"/>
  <c r="F127" i="7"/>
  <c r="F126" i="7"/>
  <c r="I126" i="7" s="1"/>
  <c r="F125" i="7"/>
  <c r="I125" i="7" s="1"/>
  <c r="F124" i="7"/>
  <c r="I124" i="7" s="1"/>
  <c r="F123" i="7"/>
  <c r="I123" i="7" s="1"/>
  <c r="F122" i="7"/>
  <c r="I122" i="7" s="1"/>
  <c r="F121" i="7"/>
  <c r="I121" i="7" s="1"/>
  <c r="F120" i="7"/>
  <c r="I120" i="7" s="1"/>
  <c r="F119" i="7"/>
  <c r="I119" i="7" s="1"/>
  <c r="F118" i="7"/>
  <c r="I118" i="7" s="1"/>
  <c r="F117" i="7"/>
  <c r="I117" i="7" s="1"/>
  <c r="I116" i="7"/>
  <c r="F116" i="7"/>
  <c r="F115" i="7"/>
  <c r="I115" i="7" s="1"/>
  <c r="F114" i="7"/>
  <c r="I114" i="7" s="1"/>
  <c r="F113" i="7"/>
  <c r="I113" i="7" s="1"/>
  <c r="F112" i="7"/>
  <c r="I112" i="7" s="1"/>
  <c r="I111" i="7"/>
  <c r="F111" i="7"/>
  <c r="F110" i="7"/>
  <c r="I110" i="7" s="1"/>
  <c r="F109" i="7"/>
  <c r="I109" i="7" s="1"/>
  <c r="F108" i="7"/>
  <c r="I108" i="7" s="1"/>
  <c r="F107" i="7"/>
  <c r="I107" i="7" s="1"/>
  <c r="F106" i="7"/>
  <c r="I106" i="7" s="1"/>
  <c r="F105" i="7"/>
  <c r="I105" i="7" s="1"/>
  <c r="F104" i="7"/>
  <c r="I104" i="7" s="1"/>
  <c r="F103" i="7"/>
  <c r="I103" i="7" s="1"/>
  <c r="F102" i="7"/>
  <c r="I102" i="7" s="1"/>
  <c r="F101" i="7"/>
  <c r="I101" i="7" s="1"/>
  <c r="I100" i="7"/>
  <c r="F100" i="7"/>
  <c r="F99" i="7"/>
  <c r="I99" i="7" s="1"/>
  <c r="F98" i="7"/>
  <c r="I98" i="7" s="1"/>
  <c r="F97" i="7"/>
  <c r="I97" i="7" s="1"/>
  <c r="F96" i="7"/>
  <c r="I96" i="7" s="1"/>
  <c r="I95" i="7"/>
  <c r="F95" i="7"/>
  <c r="F94" i="7"/>
  <c r="I94" i="7" s="1"/>
  <c r="F93" i="7"/>
  <c r="I93" i="7" s="1"/>
  <c r="F92" i="7"/>
  <c r="I92" i="7" s="1"/>
  <c r="F91" i="7"/>
  <c r="I91" i="7" s="1"/>
  <c r="F90" i="7"/>
  <c r="I90" i="7" s="1"/>
  <c r="F89" i="7"/>
  <c r="I89" i="7" s="1"/>
  <c r="F88" i="7"/>
  <c r="I88" i="7" s="1"/>
  <c r="I87" i="7"/>
  <c r="F87" i="7"/>
  <c r="F86" i="7"/>
  <c r="I86" i="7" s="1"/>
  <c r="F85" i="7"/>
  <c r="I85" i="7" s="1"/>
  <c r="F84" i="7"/>
  <c r="I84" i="7" s="1"/>
  <c r="F83" i="7"/>
  <c r="I83" i="7" s="1"/>
  <c r="F82" i="7"/>
  <c r="I82" i="7" s="1"/>
  <c r="F81" i="7"/>
  <c r="I81" i="7" s="1"/>
  <c r="F80" i="7"/>
  <c r="I80" i="7" s="1"/>
  <c r="I79" i="7"/>
  <c r="F79" i="7"/>
  <c r="F78" i="7"/>
  <c r="I78" i="7" s="1"/>
  <c r="F77" i="7"/>
  <c r="I77" i="7" s="1"/>
  <c r="F76" i="7"/>
  <c r="I76" i="7" s="1"/>
  <c r="F75" i="7"/>
  <c r="I75" i="7" s="1"/>
  <c r="F74" i="7"/>
  <c r="I74" i="7" s="1"/>
  <c r="F73" i="7"/>
  <c r="I73" i="7" s="1"/>
  <c r="F72" i="7"/>
  <c r="I72" i="7" s="1"/>
  <c r="I71" i="7"/>
  <c r="F71" i="7"/>
  <c r="F70" i="7"/>
  <c r="I70" i="7" s="1"/>
  <c r="F69" i="7"/>
  <c r="I69" i="7" s="1"/>
  <c r="I68" i="7"/>
  <c r="F68" i="7"/>
  <c r="F67" i="7"/>
  <c r="I67" i="7" s="1"/>
  <c r="F66" i="7"/>
  <c r="I66" i="7" s="1"/>
  <c r="F65" i="7"/>
  <c r="I65" i="7" s="1"/>
  <c r="F64" i="7"/>
  <c r="I64" i="7" s="1"/>
  <c r="I63" i="7"/>
  <c r="F63" i="7"/>
  <c r="F62" i="7"/>
  <c r="I62" i="7" s="1"/>
  <c r="F61" i="7"/>
  <c r="I61" i="7" s="1"/>
  <c r="F60" i="7"/>
  <c r="I60" i="7" s="1"/>
  <c r="F59" i="7"/>
  <c r="I59" i="7" s="1"/>
  <c r="F58" i="7"/>
  <c r="I58" i="7" s="1"/>
  <c r="F57" i="7"/>
  <c r="I57" i="7" s="1"/>
  <c r="F56" i="7"/>
  <c r="I56" i="7" s="1"/>
  <c r="I55" i="7"/>
  <c r="F55" i="7"/>
  <c r="F54" i="7"/>
  <c r="I54" i="7" s="1"/>
  <c r="F53" i="7"/>
  <c r="I53" i="7" s="1"/>
  <c r="F52" i="7"/>
  <c r="I52" i="7" s="1"/>
  <c r="F51" i="7"/>
  <c r="I51" i="7" s="1"/>
  <c r="F50" i="7"/>
  <c r="I50" i="7" s="1"/>
  <c r="F49" i="7"/>
  <c r="I49" i="7" s="1"/>
  <c r="F48" i="7"/>
  <c r="I48" i="7" s="1"/>
  <c r="I47" i="7"/>
  <c r="F47" i="7"/>
  <c r="F46" i="7"/>
  <c r="I46" i="7" s="1"/>
  <c r="F45" i="7"/>
  <c r="I45" i="7" s="1"/>
  <c r="F44" i="7"/>
  <c r="I44" i="7" s="1"/>
  <c r="F43" i="7"/>
  <c r="I43" i="7" s="1"/>
  <c r="F42" i="7"/>
  <c r="I42" i="7" s="1"/>
  <c r="F41" i="7"/>
  <c r="I41" i="7" s="1"/>
  <c r="F40" i="7"/>
  <c r="I40" i="7" s="1"/>
  <c r="I39" i="7"/>
  <c r="F39" i="7"/>
  <c r="F38" i="7"/>
  <c r="I38" i="7" s="1"/>
  <c r="F37" i="7"/>
  <c r="I37" i="7" s="1"/>
  <c r="I36" i="7"/>
  <c r="F36" i="7"/>
  <c r="F35" i="7"/>
  <c r="I35" i="7" s="1"/>
  <c r="F34" i="7"/>
  <c r="I34" i="7" s="1"/>
  <c r="F33" i="7"/>
  <c r="I33" i="7" s="1"/>
  <c r="F32" i="7"/>
  <c r="I32" i="7" s="1"/>
  <c r="I31" i="7"/>
  <c r="F31" i="7"/>
  <c r="F30" i="7"/>
  <c r="I30" i="7" s="1"/>
  <c r="F29" i="7"/>
  <c r="I29" i="7" s="1"/>
  <c r="F28" i="7"/>
  <c r="I28" i="7" s="1"/>
  <c r="F27" i="7"/>
  <c r="I27" i="7" s="1"/>
  <c r="F26" i="7"/>
  <c r="I26" i="7" s="1"/>
  <c r="F25" i="7"/>
  <c r="I25" i="7" s="1"/>
  <c r="F24" i="7"/>
  <c r="I24" i="7" s="1"/>
  <c r="I23" i="7"/>
  <c r="F23" i="7"/>
  <c r="F22" i="7"/>
  <c r="I22" i="7" s="1"/>
  <c r="F21" i="7"/>
  <c r="I21" i="7" s="1"/>
  <c r="F20" i="7"/>
  <c r="I20" i="7" s="1"/>
  <c r="F19" i="7"/>
  <c r="I19" i="7" s="1"/>
  <c r="F18" i="7"/>
  <c r="I18" i="7" s="1"/>
  <c r="F17" i="7"/>
  <c r="I17" i="7" s="1"/>
  <c r="F16" i="7"/>
  <c r="I16" i="7" s="1"/>
  <c r="F15" i="7"/>
  <c r="I15" i="7" s="1"/>
  <c r="F14" i="7"/>
  <c r="I14" i="7" s="1"/>
  <c r="F13" i="7"/>
  <c r="I13" i="7" s="1"/>
  <c r="I12" i="7"/>
  <c r="F12" i="7"/>
  <c r="F11" i="7"/>
  <c r="I11" i="7" s="1"/>
  <c r="F10" i="7"/>
  <c r="I10" i="7" s="1"/>
  <c r="F9" i="7"/>
  <c r="I9" i="7" s="1"/>
  <c r="F8" i="7"/>
  <c r="I8" i="7" s="1"/>
  <c r="F7" i="7"/>
  <c r="I7" i="7" s="1"/>
  <c r="F6" i="7"/>
  <c r="I6" i="7" s="1"/>
  <c r="F5" i="7"/>
  <c r="I5" i="7" s="1"/>
  <c r="F4" i="7"/>
  <c r="I4" i="7" s="1"/>
  <c r="R25" i="4"/>
  <c r="J25" i="4"/>
  <c r="AG24" i="4"/>
  <c r="Q24" i="4"/>
  <c r="J24" i="4"/>
  <c r="I24" i="4"/>
  <c r="AG23" i="4"/>
  <c r="AF23" i="4"/>
  <c r="P23" i="4"/>
  <c r="I23" i="4"/>
  <c r="H23" i="4"/>
  <c r="AF22" i="4"/>
  <c r="AE22" i="4"/>
  <c r="H22" i="4"/>
  <c r="G22" i="4"/>
  <c r="AE21" i="4"/>
  <c r="AD21" i="4"/>
  <c r="N21" i="4"/>
  <c r="F21" i="4"/>
  <c r="AD20" i="4"/>
  <c r="AC20" i="4"/>
  <c r="AC19" i="4"/>
  <c r="AB19" i="4"/>
  <c r="AD17" i="4"/>
  <c r="AC17" i="4"/>
  <c r="AC28" i="4" s="1"/>
  <c r="Y17" i="4"/>
  <c r="X17" i="4"/>
  <c r="V17" i="4"/>
  <c r="U17" i="4"/>
  <c r="T17" i="4"/>
  <c r="P17" i="4"/>
  <c r="N17" i="4"/>
  <c r="M17" i="4"/>
  <c r="M28" i="4" s="1"/>
  <c r="L17" i="4"/>
  <c r="H17" i="4"/>
  <c r="F17" i="4"/>
  <c r="E17" i="4"/>
  <c r="D17" i="4"/>
  <c r="AG26" i="4"/>
  <c r="AF26" i="4"/>
  <c r="AE26" i="4"/>
  <c r="AD26" i="4"/>
  <c r="AC26" i="4"/>
  <c r="AB26" i="4"/>
  <c r="AA26" i="4"/>
  <c r="Z26" i="4"/>
  <c r="Y26" i="4"/>
  <c r="X26" i="4"/>
  <c r="W26" i="4"/>
  <c r="V26" i="4"/>
  <c r="U26" i="4"/>
  <c r="T26" i="4"/>
  <c r="S26" i="4"/>
  <c r="R26" i="4"/>
  <c r="Q26" i="4"/>
  <c r="P26" i="4"/>
  <c r="O26" i="4"/>
  <c r="N26" i="4"/>
  <c r="M26" i="4"/>
  <c r="L26" i="4"/>
  <c r="K26" i="4"/>
  <c r="J26" i="4"/>
  <c r="I26" i="4"/>
  <c r="H26" i="4"/>
  <c r="G26" i="4"/>
  <c r="F26" i="4"/>
  <c r="E26" i="4"/>
  <c r="D26" i="4"/>
  <c r="C26" i="4"/>
  <c r="AG25" i="4"/>
  <c r="AF25" i="4"/>
  <c r="AE25" i="4"/>
  <c r="AD25" i="4"/>
  <c r="AC25" i="4"/>
  <c r="AB25" i="4"/>
  <c r="AA25" i="4"/>
  <c r="Z25" i="4"/>
  <c r="Y25" i="4"/>
  <c r="X25" i="4"/>
  <c r="W25" i="4"/>
  <c r="V25" i="4"/>
  <c r="U25" i="4"/>
  <c r="T25" i="4"/>
  <c r="S25" i="4"/>
  <c r="Q25" i="4"/>
  <c r="P25" i="4"/>
  <c r="O25" i="4"/>
  <c r="N25" i="4"/>
  <c r="M25" i="4"/>
  <c r="L25" i="4"/>
  <c r="K25" i="4"/>
  <c r="I25" i="4"/>
  <c r="H25" i="4"/>
  <c r="G25" i="4"/>
  <c r="F25" i="4"/>
  <c r="E25" i="4"/>
  <c r="D25" i="4"/>
  <c r="C25" i="4"/>
  <c r="AF24" i="4"/>
  <c r="AE24" i="4"/>
  <c r="AD24" i="4"/>
  <c r="AC24" i="4"/>
  <c r="AB24" i="4"/>
  <c r="AA24" i="4"/>
  <c r="Z24" i="4"/>
  <c r="Y24" i="4"/>
  <c r="X24" i="4"/>
  <c r="W24" i="4"/>
  <c r="V24" i="4"/>
  <c r="U24" i="4"/>
  <c r="T24" i="4"/>
  <c r="S24" i="4"/>
  <c r="R24" i="4"/>
  <c r="P24" i="4"/>
  <c r="O24" i="4"/>
  <c r="N24" i="4"/>
  <c r="M24" i="4"/>
  <c r="L24" i="4"/>
  <c r="K24" i="4"/>
  <c r="H24" i="4"/>
  <c r="G24" i="4"/>
  <c r="F24" i="4"/>
  <c r="E24" i="4"/>
  <c r="D24" i="4"/>
  <c r="C24" i="4"/>
  <c r="AE23" i="4"/>
  <c r="AD23" i="4"/>
  <c r="AC23" i="4"/>
  <c r="AB23" i="4"/>
  <c r="AA23" i="4"/>
  <c r="Z23" i="4"/>
  <c r="Y23" i="4"/>
  <c r="X23" i="4"/>
  <c r="W23" i="4"/>
  <c r="V23" i="4"/>
  <c r="U23" i="4"/>
  <c r="T23" i="4"/>
  <c r="S23" i="4"/>
  <c r="R23" i="4"/>
  <c r="Q23" i="4"/>
  <c r="O23" i="4"/>
  <c r="N23" i="4"/>
  <c r="M23" i="4"/>
  <c r="L23" i="4"/>
  <c r="K23" i="4"/>
  <c r="J23" i="4"/>
  <c r="G23" i="4"/>
  <c r="F23" i="4"/>
  <c r="E23" i="4"/>
  <c r="D23" i="4"/>
  <c r="C23" i="4"/>
  <c r="AG22" i="4"/>
  <c r="AD22" i="4"/>
  <c r="AC22" i="4"/>
  <c r="AB22" i="4"/>
  <c r="AA22" i="4"/>
  <c r="Z22" i="4"/>
  <c r="Y22" i="4"/>
  <c r="X22" i="4"/>
  <c r="W22" i="4"/>
  <c r="V22" i="4"/>
  <c r="U22" i="4"/>
  <c r="T22" i="4"/>
  <c r="S22" i="4"/>
  <c r="R22" i="4"/>
  <c r="Q22" i="4"/>
  <c r="P22" i="4"/>
  <c r="O22" i="4"/>
  <c r="N22" i="4"/>
  <c r="M22" i="4"/>
  <c r="L22" i="4"/>
  <c r="K22" i="4"/>
  <c r="J22" i="4"/>
  <c r="I22" i="4"/>
  <c r="F22" i="4"/>
  <c r="E22" i="4"/>
  <c r="D22" i="4"/>
  <c r="C22" i="4"/>
  <c r="AG21" i="4"/>
  <c r="AF21" i="4"/>
  <c r="AC21" i="4"/>
  <c r="AB21" i="4"/>
  <c r="AA21" i="4"/>
  <c r="Z21" i="4"/>
  <c r="Y21" i="4"/>
  <c r="X21" i="4"/>
  <c r="W21" i="4"/>
  <c r="V21" i="4"/>
  <c r="U21" i="4"/>
  <c r="T21" i="4"/>
  <c r="S21" i="4"/>
  <c r="R21" i="4"/>
  <c r="Q21" i="4"/>
  <c r="P21" i="4"/>
  <c r="O21" i="4"/>
  <c r="M21" i="4"/>
  <c r="L21" i="4"/>
  <c r="K21" i="4"/>
  <c r="J21" i="4"/>
  <c r="I21" i="4"/>
  <c r="H21" i="4"/>
  <c r="G21" i="4"/>
  <c r="E21" i="4"/>
  <c r="D21" i="4"/>
  <c r="C21" i="4"/>
  <c r="AG20" i="4"/>
  <c r="AF20" i="4"/>
  <c r="AE20" i="4"/>
  <c r="AB20" i="4"/>
  <c r="AA20" i="4"/>
  <c r="Z20" i="4"/>
  <c r="Y20" i="4"/>
  <c r="X20" i="4"/>
  <c r="W20" i="4"/>
  <c r="V20" i="4"/>
  <c r="U20" i="4"/>
  <c r="T20" i="4"/>
  <c r="S20" i="4"/>
  <c r="R20" i="4"/>
  <c r="Q20" i="4"/>
  <c r="P20" i="4"/>
  <c r="O20" i="4"/>
  <c r="N20" i="4"/>
  <c r="M20" i="4"/>
  <c r="L20" i="4"/>
  <c r="K20" i="4"/>
  <c r="J20" i="4"/>
  <c r="I20" i="4"/>
  <c r="H20" i="4"/>
  <c r="G20" i="4"/>
  <c r="F20" i="4"/>
  <c r="E20" i="4"/>
  <c r="D20" i="4"/>
  <c r="C20" i="4"/>
  <c r="AG19" i="4"/>
  <c r="AF19" i="4"/>
  <c r="AE19" i="4"/>
  <c r="AD19" i="4"/>
  <c r="AA19" i="4"/>
  <c r="Z19" i="4"/>
  <c r="Y19" i="4"/>
  <c r="X19" i="4"/>
  <c r="W19" i="4"/>
  <c r="V19" i="4"/>
  <c r="U19" i="4"/>
  <c r="T19" i="4"/>
  <c r="S19" i="4"/>
  <c r="R19" i="4"/>
  <c r="Q19" i="4"/>
  <c r="P19" i="4"/>
  <c r="O19" i="4"/>
  <c r="N19" i="4"/>
  <c r="M19" i="4"/>
  <c r="L19" i="4"/>
  <c r="K19" i="4"/>
  <c r="J19" i="4"/>
  <c r="I19" i="4"/>
  <c r="H19" i="4"/>
  <c r="G19" i="4"/>
  <c r="F19" i="4"/>
  <c r="E19" i="4"/>
  <c r="D19" i="4"/>
  <c r="C19" i="4"/>
  <c r="AG18" i="4"/>
  <c r="AF18" i="4"/>
  <c r="AE18" i="4"/>
  <c r="AD18" i="4"/>
  <c r="AC18" i="4"/>
  <c r="AB18" i="4"/>
  <c r="AA18" i="4"/>
  <c r="Z18" i="4"/>
  <c r="Y18" i="4"/>
  <c r="X18" i="4"/>
  <c r="W18" i="4"/>
  <c r="V18" i="4"/>
  <c r="U18" i="4"/>
  <c r="T18" i="4"/>
  <c r="S18" i="4"/>
  <c r="R18" i="4"/>
  <c r="Q18" i="4"/>
  <c r="P18" i="4"/>
  <c r="O18" i="4"/>
  <c r="N18" i="4"/>
  <c r="M18" i="4"/>
  <c r="L18" i="4"/>
  <c r="K18" i="4"/>
  <c r="J18" i="4"/>
  <c r="I18" i="4"/>
  <c r="H18" i="4"/>
  <c r="G18" i="4"/>
  <c r="F18" i="4"/>
  <c r="E18" i="4"/>
  <c r="D18" i="4"/>
  <c r="C18" i="4"/>
  <c r="AG17" i="4"/>
  <c r="AF17" i="4"/>
  <c r="AE17" i="4"/>
  <c r="AB17" i="4"/>
  <c r="AB28" i="4" s="1"/>
  <c r="AA17" i="4"/>
  <c r="AA28" i="4" s="1"/>
  <c r="Z17" i="4"/>
  <c r="Z28" i="4" s="1"/>
  <c r="W17" i="4"/>
  <c r="S17" i="4"/>
  <c r="S28" i="4" s="1"/>
  <c r="R17" i="4"/>
  <c r="R28" i="4" s="1"/>
  <c r="Q17" i="4"/>
  <c r="Q28" i="4" s="1"/>
  <c r="O17" i="4"/>
  <c r="O28" i="4" s="1"/>
  <c r="K17" i="4"/>
  <c r="K28" i="4" s="1"/>
  <c r="J17" i="4"/>
  <c r="J28" i="4" s="1"/>
  <c r="I17" i="4"/>
  <c r="I28" i="4" s="1"/>
  <c r="G17" i="4"/>
  <c r="G28" i="4" s="1"/>
  <c r="C17" i="4"/>
  <c r="C28" i="4" s="1"/>
  <c r="L28" i="4" l="1"/>
  <c r="D28" i="4"/>
  <c r="T28" i="4"/>
  <c r="E28" i="4"/>
  <c r="U28" i="4"/>
  <c r="AD28" i="4"/>
  <c r="F28" i="4"/>
  <c r="X28" i="4"/>
  <c r="N28" i="4"/>
  <c r="W28" i="4"/>
  <c r="P28" i="4"/>
  <c r="AF28" i="4"/>
  <c r="V28" i="4"/>
  <c r="Y28" i="4"/>
  <c r="AG28" i="4"/>
  <c r="AE28" i="4"/>
  <c r="H28" i="4"/>
  <c r="Q10" i="2" l="1"/>
  <c r="Y10" i="2"/>
  <c r="I10" i="2"/>
  <c r="U10" i="2"/>
  <c r="M10" i="2"/>
  <c r="Z10" i="2"/>
  <c r="R10" i="2"/>
  <c r="J10" i="2"/>
  <c r="AA10" i="2"/>
  <c r="S10" i="2"/>
  <c r="K10" i="2"/>
  <c r="F10" i="2"/>
  <c r="AG10" i="2"/>
  <c r="N10" i="2"/>
  <c r="V10" i="2"/>
  <c r="W10" i="2"/>
  <c r="O10" i="2"/>
  <c r="G10" i="2"/>
  <c r="X10" i="2"/>
  <c r="H10" i="2"/>
  <c r="AB10" i="2"/>
  <c r="T10" i="2"/>
  <c r="L10" i="2"/>
  <c r="AD10" i="2"/>
  <c r="AC10" i="2"/>
  <c r="P10" i="2"/>
  <c r="AH10" i="2"/>
  <c r="E10" i="2"/>
  <c r="AF10" i="2"/>
  <c r="AI10" i="2"/>
  <c r="AE10" i="2"/>
  <c r="AI23" i="2" l="1"/>
  <c r="E23" i="2" l="1"/>
  <c r="AI8" i="3" l="1"/>
  <c r="AI12" i="3"/>
  <c r="M8" i="3"/>
  <c r="K23" i="2" l="1"/>
  <c r="O23" i="2"/>
  <c r="P23" i="2"/>
  <c r="W23" i="2"/>
  <c r="AA23" i="2"/>
  <c r="AB23" i="2"/>
  <c r="AH23" i="2" l="1"/>
  <c r="V23" i="2"/>
  <c r="N23" i="2"/>
  <c r="J23" i="2"/>
  <c r="AG23" i="2"/>
  <c r="AC23" i="2"/>
  <c r="U23" i="2"/>
  <c r="Q23" i="2"/>
  <c r="I23" i="2"/>
  <c r="AF23" i="2"/>
  <c r="H23" i="2"/>
  <c r="AE23" i="2"/>
  <c r="Y23" i="2"/>
  <c r="S23" i="2"/>
  <c r="M23" i="2"/>
  <c r="T23" i="2"/>
  <c r="G23" i="2"/>
  <c r="AD23" i="2"/>
  <c r="X23" i="2"/>
  <c r="R23" i="2"/>
  <c r="L23" i="2"/>
  <c r="Z23" i="2"/>
  <c r="F23" i="2"/>
  <c r="AH12" i="3"/>
  <c r="AG12" i="3" l="1"/>
  <c r="AH8" i="3"/>
  <c r="AG8" i="3"/>
  <c r="AD12" i="3" l="1"/>
  <c r="N8" i="3" l="1"/>
  <c r="AF12" i="3"/>
  <c r="P12" i="3"/>
  <c r="I9" i="3"/>
  <c r="Q8" i="3"/>
  <c r="U8" i="3"/>
  <c r="Y8" i="3"/>
  <c r="AC8" i="3"/>
  <c r="AE12" i="3"/>
  <c r="N12" i="3"/>
  <c r="AD8" i="3"/>
  <c r="F9" i="3"/>
  <c r="Z8" i="3"/>
  <c r="E9" i="3"/>
  <c r="AF8" i="3"/>
  <c r="AB8" i="3"/>
  <c r="X8" i="3"/>
  <c r="T8" i="3"/>
  <c r="P8" i="3"/>
  <c r="L9" i="3"/>
  <c r="H9" i="3"/>
  <c r="V8" i="3"/>
  <c r="AE8" i="3"/>
  <c r="AA8" i="3"/>
  <c r="W8" i="3"/>
  <c r="S8" i="3"/>
  <c r="O8" i="3"/>
  <c r="K9" i="3"/>
  <c r="G9" i="3"/>
  <c r="R8" i="3"/>
  <c r="J9" i="3"/>
</calcChain>
</file>

<file path=xl/sharedStrings.xml><?xml version="1.0" encoding="utf-8"?>
<sst xmlns="http://schemas.openxmlformats.org/spreadsheetml/2006/main" count="18420" uniqueCount="562">
  <si>
    <t>References</t>
  </si>
  <si>
    <t>1.B.2.b.2 Natural Gas Production &amp; 1.B.2.b.3  Natural Gas Processing</t>
  </si>
  <si>
    <t>Natural gas Production</t>
  </si>
  <si>
    <t>PS information</t>
  </si>
  <si>
    <t>Gas networks Ireland</t>
  </si>
  <si>
    <t>Bord Gais Eireann gas quality reports</t>
  </si>
  <si>
    <t>1.B.2.c Venting and Flaring</t>
  </si>
  <si>
    <t>NA</t>
  </si>
  <si>
    <t>Table 2.2 , Vol. 2, Ch. 2  2006 IPCC GL</t>
  </si>
  <si>
    <t>PS information reported under ETS</t>
  </si>
  <si>
    <t>Units</t>
  </si>
  <si>
    <t>ktoe</t>
  </si>
  <si>
    <t>kt CH4</t>
  </si>
  <si>
    <t>kt CH4/ktoe</t>
  </si>
  <si>
    <t>1990-2015 = Average of PS EF 2016-2018</t>
  </si>
  <si>
    <t>Kinsale IEF</t>
  </si>
  <si>
    <t>Kinsale EF</t>
  </si>
  <si>
    <t>PS EF</t>
  </si>
  <si>
    <t xml:space="preserve">Vermillion IEF </t>
  </si>
  <si>
    <t>2016 = average of PS EF  2017-2018</t>
  </si>
  <si>
    <t xml:space="preserve">Vermillion fugitive losses </t>
  </si>
  <si>
    <t xml:space="preserve">Kinsale fugitive losses </t>
  </si>
  <si>
    <t>Total gas supply</t>
  </si>
  <si>
    <t>(PJ)</t>
  </si>
  <si>
    <t xml:space="preserve"> (million m3)</t>
  </si>
  <si>
    <t xml:space="preserve"> (TJ)</t>
  </si>
  <si>
    <t>(mscm/year)</t>
  </si>
  <si>
    <t xml:space="preserve">calculated using CS NCV </t>
  </si>
  <si>
    <t xml:space="preserve">IEF </t>
  </si>
  <si>
    <t>1990-2009 = average of 2010-2014 PS EF</t>
  </si>
  <si>
    <r>
      <t xml:space="preserve"> CO</t>
    </r>
    <r>
      <rPr>
        <vertAlign val="subscript"/>
        <sz val="11"/>
        <color theme="1"/>
        <rFont val="Calibri"/>
        <family val="2"/>
        <scheme val="minor"/>
      </rPr>
      <t xml:space="preserve">2 </t>
    </r>
    <r>
      <rPr>
        <sz val="11"/>
        <color theme="1"/>
        <rFont val="Calibri"/>
        <family val="2"/>
        <scheme val="minor"/>
      </rPr>
      <t xml:space="preserve">Content of natural gas </t>
    </r>
  </si>
  <si>
    <t>% CO2 weighted average</t>
  </si>
  <si>
    <t xml:space="preserve">(MJ/kg) weighted average </t>
  </si>
  <si>
    <t>(kt )</t>
  </si>
  <si>
    <t>(kt)</t>
  </si>
  <si>
    <t>NCV of Natural Gas</t>
  </si>
  <si>
    <t xml:space="preserve">Natural gas Production </t>
  </si>
  <si>
    <t>(ktoe)</t>
  </si>
  <si>
    <t>Unit</t>
  </si>
  <si>
    <t>Natural gas Flared</t>
  </si>
  <si>
    <t>t CH4 /toe</t>
  </si>
  <si>
    <t xml:space="preserve">Venting CH4 </t>
  </si>
  <si>
    <t>kt</t>
  </si>
  <si>
    <t xml:space="preserve">Flaring CO2 EF </t>
  </si>
  <si>
    <t>(kt CO2 /PJ)</t>
  </si>
  <si>
    <t xml:space="preserve">Flaring CH4 EF </t>
  </si>
  <si>
    <t>Flaring N2O EF</t>
  </si>
  <si>
    <t>(kg CH4/TJ)</t>
  </si>
  <si>
    <t>(kg N20/TJ)</t>
  </si>
  <si>
    <t>Flaring CO2 emissions</t>
  </si>
  <si>
    <t xml:space="preserve"> (kt)</t>
  </si>
  <si>
    <t xml:space="preserve">Flaring CH4 emissions </t>
  </si>
  <si>
    <t xml:space="preserve">Flaring N2O emissions </t>
  </si>
  <si>
    <t>EF  Venting</t>
  </si>
  <si>
    <t xml:space="preserve">Average of 1998-2006 EF </t>
  </si>
  <si>
    <t>IEF Venting</t>
  </si>
  <si>
    <t>Emissions/production CS EF</t>
  </si>
  <si>
    <t>Table 3.1.13 Activity data and fugitive losses from Natural gas production and processing</t>
  </si>
  <si>
    <t>Table 3.1.14 Activity data and fugitive losses from Natural gas Trasmission, storage and distribution</t>
  </si>
  <si>
    <r>
      <t>Total fugitive gas emissions CH</t>
    </r>
    <r>
      <rPr>
        <b/>
        <vertAlign val="subscript"/>
        <sz val="11"/>
        <color theme="1"/>
        <rFont val="Calibri"/>
        <family val="2"/>
        <scheme val="minor"/>
      </rPr>
      <t>4</t>
    </r>
  </si>
  <si>
    <r>
      <t>Total fugitive gas emissions CO</t>
    </r>
    <r>
      <rPr>
        <b/>
        <vertAlign val="subscript"/>
        <sz val="11"/>
        <color theme="1"/>
        <rFont val="Calibri"/>
        <family val="2"/>
        <scheme val="minor"/>
      </rPr>
      <t>2</t>
    </r>
  </si>
  <si>
    <t>Table 3.1.15 Activity data and fugitive losses from Natural gas Venting and Flaring</t>
  </si>
  <si>
    <t>1.B.2.b.4 Transmission and Storage</t>
  </si>
  <si>
    <t>1.B.2.b.5  Distribution</t>
  </si>
  <si>
    <t>Gas transmitted</t>
  </si>
  <si>
    <t>Gas distrubuted</t>
  </si>
  <si>
    <t>Total gas leaked distribution network</t>
  </si>
  <si>
    <t>t CH4/mm3</t>
  </si>
  <si>
    <t>NO</t>
  </si>
  <si>
    <t>Energy Balance 1990-2020</t>
  </si>
  <si>
    <t>PS information reported under OSPAR 1998-2020</t>
  </si>
  <si>
    <t>Total gas leaked T&amp;S network</t>
  </si>
  <si>
    <t>Table 3.1.9 Number of Domestic LTOs by departure airport</t>
  </si>
  <si>
    <t>Domestic LTOs (number)</t>
  </si>
  <si>
    <t xml:space="preserve">Domestic LTOs (%) </t>
  </si>
  <si>
    <t>ex Dublin</t>
  </si>
  <si>
    <t>ex Cork</t>
  </si>
  <si>
    <t>ex Shannon</t>
  </si>
  <si>
    <t>ex Galway</t>
  </si>
  <si>
    <t>ex Sligo</t>
  </si>
  <si>
    <t>ex Donegal</t>
  </si>
  <si>
    <t>ex Knock</t>
  </si>
  <si>
    <t>ex Kerry</t>
  </si>
  <si>
    <t>ex Waterford</t>
  </si>
  <si>
    <t>ex Other</t>
  </si>
  <si>
    <t>Total</t>
  </si>
  <si>
    <t>Table 3.1.10 Weighted LTO fuel (kg fuel/LTO) use per flight (IEF) by departure airport 1990-2020</t>
  </si>
  <si>
    <t>Airport</t>
  </si>
  <si>
    <t>Average</t>
  </si>
  <si>
    <t>Table 3.1.11 Weighted Cruise fuel (kg fuel/cruise) use per flight (IEF) by departure airport 1990-2020</t>
  </si>
  <si>
    <t>Table 3.1.12 Vehicle numbers, by technology class 1990-2020</t>
  </si>
  <si>
    <t>E Standard</t>
  </si>
  <si>
    <t>Vehicle by Sector, Subsector, Technology)*</t>
  </si>
  <si>
    <t>PC</t>
  </si>
  <si>
    <t>PRE ECE</t>
  </si>
  <si>
    <t>ECE 15/00-01</t>
  </si>
  <si>
    <t>ECE 15/02</t>
  </si>
  <si>
    <t>ECE 15/03</t>
  </si>
  <si>
    <t>ECE 15/04</t>
  </si>
  <si>
    <t>E 1</t>
  </si>
  <si>
    <t>E 2</t>
  </si>
  <si>
    <t>E 3</t>
  </si>
  <si>
    <t>E 4</t>
  </si>
  <si>
    <t>E 5</t>
  </si>
  <si>
    <t xml:space="preserve">E 6 a b c </t>
  </si>
  <si>
    <t>E 6 d-Temp</t>
  </si>
  <si>
    <t>E1</t>
  </si>
  <si>
    <t>E2</t>
  </si>
  <si>
    <t>E3</t>
  </si>
  <si>
    <t>E4</t>
  </si>
  <si>
    <t>E5</t>
  </si>
  <si>
    <t>E 6 a b c</t>
  </si>
  <si>
    <t xml:space="preserve">E 4 </t>
  </si>
  <si>
    <t xml:space="preserve">E 6 d </t>
  </si>
  <si>
    <t>Conventional</t>
  </si>
  <si>
    <t>LDV</t>
  </si>
  <si>
    <t>HDV</t>
  </si>
  <si>
    <t>E I</t>
  </si>
  <si>
    <t>E II</t>
  </si>
  <si>
    <t>E III</t>
  </si>
  <si>
    <t>E IV</t>
  </si>
  <si>
    <t>E V</t>
  </si>
  <si>
    <t>E VI</t>
  </si>
  <si>
    <t>*PC=Passenger Cars (Large PCs are SUV-Executive ); LDV= Light Duty/Commercial Vehicle &amp; HDV= Heavy Duty Vehicle/Truck; E= Euro Standard</t>
  </si>
  <si>
    <t>Category</t>
  </si>
  <si>
    <t>Fuel</t>
  </si>
  <si>
    <t>Segment</t>
  </si>
  <si>
    <t>Euro Standard</t>
  </si>
  <si>
    <t>Emission</t>
  </si>
  <si>
    <t>Implied EF</t>
  </si>
  <si>
    <t>1990_T</t>
  </si>
  <si>
    <t>1991_T</t>
  </si>
  <si>
    <t>1992_T</t>
  </si>
  <si>
    <t>1993_T</t>
  </si>
  <si>
    <t>1994_T</t>
  </si>
  <si>
    <t>1995_T</t>
  </si>
  <si>
    <t>1996_T</t>
  </si>
  <si>
    <t>1997_T</t>
  </si>
  <si>
    <t>1998_T</t>
  </si>
  <si>
    <t>1999_T</t>
  </si>
  <si>
    <t>2000_T</t>
  </si>
  <si>
    <t>2001_T</t>
  </si>
  <si>
    <t>2002_T</t>
  </si>
  <si>
    <t>2003_T</t>
  </si>
  <si>
    <t>2004_T</t>
  </si>
  <si>
    <t>2005_T</t>
  </si>
  <si>
    <t>2006_T</t>
  </si>
  <si>
    <t>2007_T</t>
  </si>
  <si>
    <t>2008_T</t>
  </si>
  <si>
    <t>2009_T</t>
  </si>
  <si>
    <t>2010_T</t>
  </si>
  <si>
    <t>2011_T</t>
  </si>
  <si>
    <t>2012_T</t>
  </si>
  <si>
    <t>2013_T</t>
  </si>
  <si>
    <t>2014_T</t>
  </si>
  <si>
    <t>2015_T</t>
  </si>
  <si>
    <t>2016_T</t>
  </si>
  <si>
    <t>2017_T</t>
  </si>
  <si>
    <t>2018_T</t>
  </si>
  <si>
    <t>2019_T</t>
  </si>
  <si>
    <t>2020_T</t>
  </si>
  <si>
    <t>Passenger Cars</t>
  </si>
  <si>
    <t>Petrol</t>
  </si>
  <si>
    <t>Small</t>
  </si>
  <si>
    <t>gCO2/km</t>
  </si>
  <si>
    <t>Euro 1</t>
  </si>
  <si>
    <t>Euro 2</t>
  </si>
  <si>
    <t>Euro 3</t>
  </si>
  <si>
    <t>Euro 4</t>
  </si>
  <si>
    <t>Euro 5</t>
  </si>
  <si>
    <t>Euro 6 a/b/c</t>
  </si>
  <si>
    <t>Euro 6 d-temp</t>
  </si>
  <si>
    <t>Medium</t>
  </si>
  <si>
    <t>Large-SUV-Executive</t>
  </si>
  <si>
    <t>Petrol Hybrid</t>
  </si>
  <si>
    <t>Petrol PHEV</t>
  </si>
  <si>
    <t>Euro 6 d</t>
  </si>
  <si>
    <t>Diesel</t>
  </si>
  <si>
    <t>Diesel PHEV</t>
  </si>
  <si>
    <t>LPG Bifuel</t>
  </si>
  <si>
    <t>Passenger Cars Total</t>
  </si>
  <si>
    <t>Light Commercial Vehicles</t>
  </si>
  <si>
    <t>N1-I</t>
  </si>
  <si>
    <t>N1-II</t>
  </si>
  <si>
    <t>N1-III</t>
  </si>
  <si>
    <t>Light Commercial Vehicles Total</t>
  </si>
  <si>
    <t>Heavy Duty Trucks</t>
  </si>
  <si>
    <t>&gt;3,5 t</t>
  </si>
  <si>
    <t>Rigid &lt;=7,5 t</t>
  </si>
  <si>
    <t>Euro I</t>
  </si>
  <si>
    <t>Euro II</t>
  </si>
  <si>
    <t>Euro III</t>
  </si>
  <si>
    <t>Euro IV</t>
  </si>
  <si>
    <t>Euro V</t>
  </si>
  <si>
    <t>Euro VI A/B/C</t>
  </si>
  <si>
    <t>Rigid 7,5 - 12 t</t>
  </si>
  <si>
    <t>Rigid 12 - 14 t</t>
  </si>
  <si>
    <t>Rigid 14 - 20 t</t>
  </si>
  <si>
    <t>Rigid 20 - 26 t</t>
  </si>
  <si>
    <t>Rigid 26 - 28 t</t>
  </si>
  <si>
    <t>Rigid 28 - 32 t</t>
  </si>
  <si>
    <t>Rigid &gt;32 t</t>
  </si>
  <si>
    <t>Articulated 40 - 50 t</t>
  </si>
  <si>
    <t>Articulated 50 - 60 t</t>
  </si>
  <si>
    <t>Heavy Duty Trucks Total</t>
  </si>
  <si>
    <t>Buses</t>
  </si>
  <si>
    <t>Urban Buses Standard 15 - 18 t</t>
  </si>
  <si>
    <t>Coaches Standard &lt;=18 t</t>
  </si>
  <si>
    <t>Buses Total</t>
  </si>
  <si>
    <t>L-Category</t>
  </si>
  <si>
    <t>Mopeds 2-stroke &lt;50 cm³</t>
  </si>
  <si>
    <t>Mopeds 4-stroke &lt;50 cm³</t>
  </si>
  <si>
    <t>Motorcycles 2-stroke &gt;50 cm³</t>
  </si>
  <si>
    <t>Motorcycles 4-stroke &lt;250 cm³</t>
  </si>
  <si>
    <t>Motorcycles 4-stroke 250 - 750 cm³</t>
  </si>
  <si>
    <t>Motorcycles 4-stroke &gt;750 cm³</t>
  </si>
  <si>
    <t>L-Category Total</t>
  </si>
  <si>
    <t>Implied Emission Factors (g/km)</t>
  </si>
  <si>
    <t>Passenger cars</t>
  </si>
  <si>
    <t>Light Duty Vehicles</t>
  </si>
  <si>
    <t>Heavy Duty Vehicles</t>
  </si>
  <si>
    <t>Mopeds and Motorcycles</t>
  </si>
  <si>
    <t>mgCH4/km</t>
  </si>
  <si>
    <t>mgN2O/km</t>
  </si>
  <si>
    <t>Table 3.1.1 Calculation Sheet for Emissions from Fuel Combustion 2020 (continued on following pages)</t>
  </si>
  <si>
    <t>Sectoral Disaggregation of Fuel Combustion from National Energy Balance</t>
  </si>
  <si>
    <t>Emission Factors</t>
  </si>
  <si>
    <t>Emissions</t>
  </si>
  <si>
    <r>
      <t>CO</t>
    </r>
    <r>
      <rPr>
        <b/>
        <vertAlign val="subscript"/>
        <sz val="11"/>
        <rFont val="Calibri"/>
        <family val="2"/>
        <scheme val="minor"/>
      </rPr>
      <t>2</t>
    </r>
  </si>
  <si>
    <r>
      <t>CH</t>
    </r>
    <r>
      <rPr>
        <b/>
        <vertAlign val="subscript"/>
        <sz val="11"/>
        <rFont val="Calibri"/>
        <family val="2"/>
        <scheme val="minor"/>
      </rPr>
      <t>4</t>
    </r>
  </si>
  <si>
    <r>
      <t>N</t>
    </r>
    <r>
      <rPr>
        <b/>
        <vertAlign val="subscript"/>
        <sz val="11"/>
        <rFont val="Calibri"/>
        <family val="2"/>
        <scheme val="minor"/>
      </rPr>
      <t>2</t>
    </r>
    <r>
      <rPr>
        <b/>
        <sz val="11"/>
        <rFont val="Calibri"/>
        <family val="2"/>
        <scheme val="minor"/>
      </rPr>
      <t>O</t>
    </r>
  </si>
  <si>
    <t>Sector/Fuel</t>
  </si>
  <si>
    <t>kTOE</t>
  </si>
  <si>
    <t xml:space="preserve">TJ </t>
  </si>
  <si>
    <t>kg/TJ</t>
  </si>
  <si>
    <t>t</t>
  </si>
  <si>
    <t>1A1a Public Electricity</t>
  </si>
  <si>
    <t>Coal</t>
  </si>
  <si>
    <t>Peat</t>
  </si>
  <si>
    <t>Fuel Oil and Gas Oil</t>
  </si>
  <si>
    <t>Natural Gas</t>
  </si>
  <si>
    <t>Biomass (LFG, Wood &amp; MSW biomass)</t>
  </si>
  <si>
    <t>MSW (non-renewable, fossil)</t>
  </si>
  <si>
    <t>Public Electricity Total</t>
  </si>
  <si>
    <t>1A1b Refinery Fuel</t>
  </si>
  <si>
    <t>Refinery Gas</t>
  </si>
  <si>
    <t>LPG</t>
  </si>
  <si>
    <t>Gasoil/Diesel/DERV</t>
  </si>
  <si>
    <t>Refinery Total</t>
  </si>
  <si>
    <t>1A1c Peat Briquetting &amp; Natural Gas Refineries</t>
  </si>
  <si>
    <t>Gas Oil</t>
  </si>
  <si>
    <t>Kerosene</t>
  </si>
  <si>
    <t>1A1c Total</t>
  </si>
  <si>
    <t>1A2a-1A2g Industry Fuel</t>
  </si>
  <si>
    <t>Bituminous Coals</t>
  </si>
  <si>
    <t>Briquettes</t>
  </si>
  <si>
    <t>Fuel Oil</t>
  </si>
  <si>
    <t>Pet Coke</t>
  </si>
  <si>
    <t>Naphta</t>
  </si>
  <si>
    <t>Renewable waste</t>
  </si>
  <si>
    <t>Biomass (solid)</t>
  </si>
  <si>
    <t>Biomass (gas)</t>
  </si>
  <si>
    <t>Non Renewable wastes (fossil)</t>
  </si>
  <si>
    <t>Industry Total</t>
  </si>
  <si>
    <t>1A3a Aviation</t>
  </si>
  <si>
    <t>Domestic Aviation Kerosene &amp; Gasoline</t>
  </si>
  <si>
    <t>1A3b Road Transport Fuel</t>
  </si>
  <si>
    <t>Gasoline</t>
  </si>
  <si>
    <t>Liquid Biofuels</t>
  </si>
  <si>
    <t>Road Transport Total</t>
  </si>
  <si>
    <t>1A3c-1A3e Other Transport Fuel</t>
  </si>
  <si>
    <t>Railway Diesel</t>
  </si>
  <si>
    <t>Navigation Fuel Oil</t>
  </si>
  <si>
    <t>Navigation Gasoil</t>
  </si>
  <si>
    <t>Gas Distribution Use (Natural Gas)</t>
  </si>
  <si>
    <t>Railway Biofuel</t>
  </si>
  <si>
    <t>Other Transport Total</t>
  </si>
  <si>
    <t>1A4a Commercial/Institutional Fuel</t>
  </si>
  <si>
    <t>Bituminous Coal</t>
  </si>
  <si>
    <t>Anthracite + Manufactured Ovoids</t>
  </si>
  <si>
    <t>Lignite</t>
  </si>
  <si>
    <t>Gasoil / Diesel/ DERV</t>
  </si>
  <si>
    <t>Biomass</t>
  </si>
  <si>
    <t>Biogas</t>
  </si>
  <si>
    <t>Commercial/Institutional Total</t>
  </si>
  <si>
    <t>1A4b Residential Fuel</t>
  </si>
  <si>
    <t>Sod Peat</t>
  </si>
  <si>
    <t>Petroleum Coke</t>
  </si>
  <si>
    <t>Residential Total</t>
  </si>
  <si>
    <t>1A4c Agriculture Fuel</t>
  </si>
  <si>
    <t>Gasoil</t>
  </si>
  <si>
    <t>TJ</t>
  </si>
  <si>
    <t>Agriculture Total</t>
  </si>
  <si>
    <t>1A4c Fishing Fuel</t>
  </si>
  <si>
    <t>Total Energy</t>
  </si>
  <si>
    <t>Table 3.1.2 Emissions from Fuel Combustion Allocated by IPCC Level 1 Source Category 2020</t>
  </si>
  <si>
    <t>GREENHOUSE GAS SOURCE AND SINK CATEGORIES</t>
  </si>
  <si>
    <t>AGGREGATE ACTIVITY DATA</t>
  </si>
  <si>
    <r>
      <t>IMPLIED EMISSION FACTORS</t>
    </r>
    <r>
      <rPr>
        <b/>
        <vertAlign val="superscript"/>
        <sz val="11"/>
        <rFont val="Calibri"/>
        <family val="2"/>
        <scheme val="minor"/>
      </rPr>
      <t xml:space="preserve"> </t>
    </r>
  </si>
  <si>
    <t>EMISSIONS</t>
  </si>
  <si>
    <t xml:space="preserve">Consumption </t>
  </si>
  <si>
    <r>
      <t xml:space="preserve"> CO</t>
    </r>
    <r>
      <rPr>
        <b/>
        <vertAlign val="subscript"/>
        <sz val="11"/>
        <rFont val="Calibri"/>
        <family val="2"/>
        <scheme val="minor"/>
      </rPr>
      <t>2</t>
    </r>
    <r>
      <rPr>
        <b/>
        <sz val="11"/>
        <rFont val="Calibri"/>
        <family val="2"/>
        <scheme val="minor"/>
      </rPr>
      <t xml:space="preserve">        </t>
    </r>
  </si>
  <si>
    <r>
      <t xml:space="preserve"> CO</t>
    </r>
    <r>
      <rPr>
        <b/>
        <vertAlign val="subscript"/>
        <sz val="11"/>
        <rFont val="Calibri"/>
        <family val="2"/>
        <scheme val="minor"/>
      </rPr>
      <t>2</t>
    </r>
  </si>
  <si>
    <t>(TJ)</t>
  </si>
  <si>
    <t>(t/TJ)</t>
  </si>
  <si>
    <t>(kg/TJ)</t>
  </si>
  <si>
    <t>A</t>
  </si>
  <si>
    <t>1.A.1. Energy Industries</t>
  </si>
  <si>
    <t>B</t>
  </si>
  <si>
    <t>Solid Fuels</t>
  </si>
  <si>
    <t>C</t>
  </si>
  <si>
    <t>Liquid Fuels</t>
  </si>
  <si>
    <t>D</t>
  </si>
  <si>
    <t>Gaseous Fuels</t>
  </si>
  <si>
    <t>E</t>
  </si>
  <si>
    <t>Peat Fuels</t>
  </si>
  <si>
    <t>F</t>
  </si>
  <si>
    <t>G</t>
  </si>
  <si>
    <t>Other Fuels</t>
  </si>
  <si>
    <t>H</t>
  </si>
  <si>
    <t>1.A.2 Manufacturing Industries and Construction</t>
  </si>
  <si>
    <t>I</t>
  </si>
  <si>
    <t>J</t>
  </si>
  <si>
    <t>K</t>
  </si>
  <si>
    <t>L</t>
  </si>
  <si>
    <t>M</t>
  </si>
  <si>
    <t>N</t>
  </si>
  <si>
    <t>O</t>
  </si>
  <si>
    <t>1.A.3  Transport</t>
  </si>
  <si>
    <t>P</t>
  </si>
  <si>
    <t>NE,NO</t>
  </si>
  <si>
    <t>Q</t>
  </si>
  <si>
    <t>R</t>
  </si>
  <si>
    <t>S</t>
  </si>
  <si>
    <t>T</t>
  </si>
  <si>
    <t>1.A.4  Other Sectors</t>
  </si>
  <si>
    <t>U</t>
  </si>
  <si>
    <t>V</t>
  </si>
  <si>
    <t>W</t>
  </si>
  <si>
    <t>X</t>
  </si>
  <si>
    <t>Y</t>
  </si>
  <si>
    <t>Z</t>
  </si>
  <si>
    <r>
      <t xml:space="preserve">1.A.5  Other </t>
    </r>
    <r>
      <rPr>
        <b/>
        <i/>
        <sz val="11"/>
        <rFont val="Calibri"/>
        <family val="2"/>
        <scheme val="minor"/>
      </rPr>
      <t>(Not specified elsewhere)</t>
    </r>
    <r>
      <rPr>
        <b/>
        <vertAlign val="superscript"/>
        <sz val="11"/>
        <rFont val="Calibri"/>
        <family val="2"/>
        <scheme val="minor"/>
      </rPr>
      <t>(6)</t>
    </r>
  </si>
  <si>
    <t>AA</t>
  </si>
  <si>
    <t>1.A. Fuel Combustion</t>
  </si>
  <si>
    <t>Memo Items</t>
  </si>
  <si>
    <t>AB</t>
  </si>
  <si>
    <t>Aviation Bunkers</t>
  </si>
  <si>
    <t>AC</t>
  </si>
  <si>
    <t>Marine Bunkers</t>
  </si>
  <si>
    <t>AD</t>
  </si>
  <si>
    <r>
      <t>CO</t>
    </r>
    <r>
      <rPr>
        <vertAlign val="subscript"/>
        <sz val="11"/>
        <rFont val="Calibri"/>
        <family val="2"/>
        <scheme val="minor"/>
      </rPr>
      <t>2</t>
    </r>
    <r>
      <rPr>
        <sz val="11"/>
        <rFont val="Calibri"/>
        <family val="2"/>
        <scheme val="minor"/>
      </rPr>
      <t xml:space="preserve"> from Biomass</t>
    </r>
  </si>
  <si>
    <t>Table 3.1.3 Correspondence between National Disaggregation of Sources and IPCC Combustion Source Categories</t>
  </si>
  <si>
    <t>IPCC Source Category/Fuel Groups from Table 3.1.2</t>
  </si>
  <si>
    <t>National Disaggregated Sources from Table 3.1.1</t>
  </si>
  <si>
    <r>
      <t>1.A.1 Energy Industries (</t>
    </r>
    <r>
      <rPr>
        <b/>
        <sz val="11"/>
        <rFont val="Calibri"/>
        <family val="2"/>
        <scheme val="minor"/>
      </rPr>
      <t>A = B+C+D+E+F)</t>
    </r>
  </si>
  <si>
    <t xml:space="preserve">        (a) Solid Fuels</t>
  </si>
  <si>
    <t>1+2+14</t>
  </si>
  <si>
    <t xml:space="preserve">        (b) Liquid Fuels</t>
  </si>
  <si>
    <t>3+7+9+10+11+12+13</t>
  </si>
  <si>
    <t xml:space="preserve">        (c) Gaseous Fuels</t>
  </si>
  <si>
    <t>4+8+15</t>
  </si>
  <si>
    <t xml:space="preserve">        (d) Biomass</t>
  </si>
  <si>
    <t xml:space="preserve">        (e) Other Fuels</t>
  </si>
  <si>
    <r>
      <t>1.A.2 Manufacturing Industries (G</t>
    </r>
    <r>
      <rPr>
        <b/>
        <sz val="11"/>
        <rFont val="Calibri"/>
        <family val="2"/>
        <scheme val="minor"/>
      </rPr>
      <t xml:space="preserve"> = H+I+J+K+L)</t>
    </r>
  </si>
  <si>
    <t>16+17</t>
  </si>
  <si>
    <t>18+19+20+21+22+23</t>
  </si>
  <si>
    <t>25+26</t>
  </si>
  <si>
    <r>
      <t>1.A.3 Transport (M</t>
    </r>
    <r>
      <rPr>
        <b/>
        <sz val="11"/>
        <rFont val="Calibri"/>
        <family val="2"/>
        <scheme val="minor"/>
      </rPr>
      <t xml:space="preserve"> = N+O+P+Q)</t>
    </r>
  </si>
  <si>
    <t>28+29+30+31+33+34+35</t>
  </si>
  <si>
    <t>32+37</t>
  </si>
  <si>
    <r>
      <t>1.A.4 Other Sectors (R</t>
    </r>
    <r>
      <rPr>
        <b/>
        <sz val="11"/>
        <rFont val="Calibri"/>
        <family val="2"/>
        <scheme val="minor"/>
      </rPr>
      <t xml:space="preserve"> = S+T+U+V)</t>
    </r>
  </si>
  <si>
    <t>38+39+40+41+50+51+52+53+54</t>
  </si>
  <si>
    <t>42+43+44+45+46+55+56+57+58+61</t>
  </si>
  <si>
    <t>47+59</t>
  </si>
  <si>
    <t>48+49+60+62</t>
  </si>
  <si>
    <t>1.A.5 Other</t>
  </si>
  <si>
    <r>
      <t>1.A Fuel Combustion (X</t>
    </r>
    <r>
      <rPr>
        <b/>
        <sz val="11"/>
        <rFont val="Calibri"/>
        <family val="2"/>
        <scheme val="minor"/>
      </rPr>
      <t xml:space="preserve"> = A+G+M+R+W)</t>
    </r>
  </si>
  <si>
    <r>
      <t>Table 3.1.4 Emissions of CO</t>
    </r>
    <r>
      <rPr>
        <b/>
        <i/>
        <vertAlign val="subscript"/>
        <sz val="11"/>
        <rFont val="Calibri"/>
        <family val="2"/>
        <scheme val="minor"/>
      </rPr>
      <t>2</t>
    </r>
    <r>
      <rPr>
        <b/>
        <i/>
        <sz val="11"/>
        <rFont val="Calibri"/>
        <family val="2"/>
        <scheme val="minor"/>
      </rPr>
      <t xml:space="preserve"> from the Reference Approach in 2020 [CRF 2022 Table 1.A(b)]</t>
    </r>
  </si>
  <si>
    <t>TABLE 1.A(b)  SECTORAL BACKGROUND DATA  FOR  ENERGY</t>
  </si>
  <si>
    <t>Inventory 2020</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</si>
  <si>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</si>
  <si>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Submission 2022 v1</t>
  </si>
  <si>
    <t>(Sheet 1 of 1)</t>
  </si>
  <si>
    <t>IRELAND</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</si>
  <si>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</si>
  <si>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</si>
  <si>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</si>
  <si>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</si>
  <si>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</si>
  <si>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</si>
  <si>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</si>
  <si>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</si>
  <si>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</si>
  <si>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</si>
  <si>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</si>
  <si>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</si>
  <si>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</si>
  <si>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</si>
  <si>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</si>
  <si>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</si>
  <si>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</si>
  <si>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</si>
  <si>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</si>
  <si>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</si>
  <si>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</si>
  <si>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</si>
  <si>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</si>
  <si>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</si>
  <si>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</si>
  <si>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</si>
  <si>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</si>
  <si>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</si>
  <si>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</si>
  <si>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</si>
  <si>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</si>
  <si>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
  </si>
  <si>
    <t>NCV</t>
  </si>
  <si>
    <t>Orimulsion</t>
  </si>
  <si>
    <t>Natural gas liquids</t>
  </si>
  <si>
    <t xml:space="preserve">Secondary fuels </t>
  </si>
  <si>
    <t>Jet kerosene</t>
  </si>
  <si>
    <t>Other kerosene</t>
  </si>
  <si>
    <t>Shale oil</t>
  </si>
  <si>
    <t>Gas/diesel oil</t>
  </si>
  <si>
    <t>Residual fuel oil</t>
  </si>
  <si>
    <t>Liquefied petroleum gases (LPG)</t>
  </si>
  <si>
    <t>Ethane</t>
  </si>
  <si>
    <t>Naphtha</t>
  </si>
  <si>
    <t>Bitumen</t>
  </si>
  <si>
    <t>Lubricants</t>
  </si>
  <si>
    <t>Petroleum coke</t>
  </si>
  <si>
    <t>Refinery feedstocks</t>
  </si>
  <si>
    <t>Other oil</t>
  </si>
  <si>
    <t>Other liquid fossil</t>
  </si>
  <si>
    <t>Aviation Gasoline</t>
  </si>
  <si>
    <t>White Spirit</t>
  </si>
  <si>
    <t>Paraffin Wax</t>
  </si>
  <si>
    <t>Other Petroleum products</t>
  </si>
  <si>
    <t>Liquid fossil totals</t>
  </si>
  <si>
    <t>Solid fossil</t>
  </si>
  <si>
    <t xml:space="preserve">Primary fuels </t>
  </si>
  <si>
    <r>
      <t>Anthracite</t>
    </r>
    <r>
      <rPr>
        <vertAlign val="superscript"/>
        <sz val="9"/>
        <color indexed="8"/>
        <rFont val="Times New Roman"/>
        <family val="1"/>
      </rPr>
      <t>(3)</t>
    </r>
  </si>
  <si>
    <t>Coking coal</t>
  </si>
  <si>
    <t>Other bituminous coal</t>
  </si>
  <si>
    <t>Sub-bituminous coal</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</si>
  <si>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</si>
  <si>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</si>
  <si>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</si>
  <si>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</si>
  <si>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</si>
  <si>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</si>
  <si>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Manufactured Ovoids</t>
  </si>
  <si>
    <t>Solid fossil totals</t>
  </si>
  <si>
    <t>Gaseous fossil</t>
  </si>
  <si>
    <t>Natural gas (dry)</t>
  </si>
  <si>
    <t>Other gaseous fossil</t>
  </si>
  <si>
    <t>Gaseous fossil totals</t>
  </si>
  <si>
    <t>Waste (non-biomass fraction)</t>
  </si>
  <si>
    <t>Other fossil fuels</t>
  </si>
  <si>
    <t>Other fossil</t>
  </si>
  <si>
    <r>
      <t>Peat</t>
    </r>
    <r>
      <rPr>
        <vertAlign val="superscript"/>
        <sz val="9"/>
        <color indexed="8"/>
        <rFont val="Times New Roman"/>
        <family val="1"/>
      </rPr>
      <t>(5,6)</t>
    </r>
  </si>
  <si>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</si>
  <si>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</si>
  <si>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</si>
  <si>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</si>
  <si>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</si>
  <si>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</si>
  <si>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</si>
  <si>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</si>
  <si>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</si>
  <si>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</si>
  <si>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</si>
  <si>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t>Documentation Box:</t>
  </si>
  <si>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</si>
  <si>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Documentation box</t>
  </si>
  <si>
    <t xml:space="preserve">1.AB Paraffin Wax: _x000D_
1.AB Other Petroleum products: _x000D_
1.AB Anthracite: </t>
  </si>
  <si>
    <t>Table 3.1.5 Comparison of Results from Sectoral Approach and Reference Approach for 2020 (CRF 2022 Table 1.A(c)]</t>
  </si>
  <si>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</si>
  <si>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</si>
  <si>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t>REFERENCE APPROACH</t>
  </si>
  <si>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</si>
  <si>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</si>
  <si>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</si>
  <si>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</si>
  <si>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</si>
  <si>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t xml:space="preserve">Energy consumption </t>
  </si>
  <si>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</si>
  <si>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</si>
  <si>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t>(%)</t>
  </si>
  <si>
    <t>Liquid fuels (excluding international bunkers)</t>
  </si>
  <si>
    <t>Solid fuels (excluding international bunkers)</t>
  </si>
  <si>
    <t>Gaseous fuels</t>
  </si>
  <si>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</si>
  <si>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</si>
  <si>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</si>
  <si>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</si>
  <si>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</si>
  <si>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</si>
  <si>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</si>
  <si>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</si>
  <si>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t xml:space="preserve">1.AC Liquid Fuels: _x000D_
1.AC Peat: </t>
  </si>
  <si>
    <r>
      <t>Table 3.1.6 Implied emission factors (IEFs) for CO</t>
    </r>
    <r>
      <rPr>
        <b/>
        <i/>
        <vertAlign val="subscript"/>
        <sz val="11"/>
        <rFont val="Calibri"/>
        <family val="2"/>
        <scheme val="minor"/>
      </rPr>
      <t>2</t>
    </r>
    <r>
      <rPr>
        <b/>
        <i/>
        <sz val="11"/>
        <rFont val="Calibri"/>
        <family val="2"/>
        <scheme val="minor"/>
      </rPr>
      <t xml:space="preserve"> - Liquid Fuels in Sector 1.A.1.a</t>
    </r>
  </si>
  <si>
    <t>Energy (TJ)</t>
  </si>
  <si>
    <t>Heavy Fuel Oil</t>
  </si>
  <si>
    <t>Energy balance data</t>
  </si>
  <si>
    <r>
      <t>Tier 1 EFs (t CO</t>
    </r>
    <r>
      <rPr>
        <b/>
        <vertAlign val="subscript"/>
        <sz val="11"/>
        <rFont val="Calibri"/>
        <family val="2"/>
        <scheme val="minor"/>
      </rPr>
      <t>2</t>
    </r>
    <r>
      <rPr>
        <b/>
        <sz val="11"/>
        <rFont val="Calibri"/>
        <family val="2"/>
        <scheme val="minor"/>
      </rPr>
      <t>/TJ)</t>
    </r>
  </si>
  <si>
    <t>IPCC 2006 GLs, Ch2, V2, Table 2.2</t>
  </si>
  <si>
    <t>Tier 1 Approach</t>
  </si>
  <si>
    <r>
      <t>kt CO</t>
    </r>
    <r>
      <rPr>
        <sz val="11"/>
        <rFont val="Calibri"/>
        <family val="2"/>
      </rPr>
      <t>₂</t>
    </r>
    <r>
      <rPr>
        <sz val="11"/>
        <rFont val="Calibri"/>
        <family val="2"/>
        <scheme val="minor"/>
      </rPr>
      <t xml:space="preserve"> eq</t>
    </r>
  </si>
  <si>
    <t>Total CO₂ Emissions</t>
  </si>
  <si>
    <t>IEF Tier 1</t>
  </si>
  <si>
    <t>t CO₂/TJ</t>
  </si>
  <si>
    <t>Tier 3 Approach</t>
  </si>
  <si>
    <r>
      <t>kt CO</t>
    </r>
    <r>
      <rPr>
        <b/>
        <sz val="11"/>
        <rFont val="Calibri"/>
        <family val="2"/>
      </rPr>
      <t>₂</t>
    </r>
    <r>
      <rPr>
        <b/>
        <sz val="11"/>
        <rFont val="Calibri"/>
        <family val="2"/>
        <scheme val="minor"/>
      </rPr>
      <t xml:space="preserve"> eq</t>
    </r>
  </si>
  <si>
    <t>IEF Tier 3</t>
  </si>
  <si>
    <t>Difference between Tier 1 and Tier 3 IEF</t>
  </si>
  <si>
    <t>%</t>
  </si>
  <si>
    <r>
      <t>Figure 3.1.1 Percentage Difference between Tier 1 Approach and Tier 3 Approach IEFs for CO</t>
    </r>
    <r>
      <rPr>
        <b/>
        <i/>
        <vertAlign val="subscript"/>
        <sz val="11"/>
        <rFont val="Calibri"/>
        <family val="2"/>
        <scheme val="minor"/>
      </rPr>
      <t>2</t>
    </r>
    <r>
      <rPr>
        <b/>
        <i/>
        <sz val="11"/>
        <rFont val="Calibri"/>
        <family val="2"/>
        <scheme val="minor"/>
      </rPr>
      <t xml:space="preserve"> – Liquid Fuels in Sector 1.A.1.a</t>
    </r>
  </si>
  <si>
    <r>
      <t>Table 3.1.7 (a) Implied emission factors (IEFs) for CO</t>
    </r>
    <r>
      <rPr>
        <b/>
        <i/>
        <vertAlign val="subscript"/>
        <sz val="11"/>
        <rFont val="Calibri"/>
        <family val="2"/>
        <scheme val="minor"/>
      </rPr>
      <t>2</t>
    </r>
    <r>
      <rPr>
        <b/>
        <i/>
        <sz val="11"/>
        <rFont val="Calibri"/>
        <family val="2"/>
        <scheme val="minor"/>
      </rPr>
      <t xml:space="preserve"> - Solid Fuels in Sector 1.A.1.a</t>
    </r>
  </si>
  <si>
    <t>Milled Peat</t>
  </si>
  <si>
    <t>Table 2.2 Vol2 Ch2 of IPCC 2006 GLs</t>
  </si>
  <si>
    <r>
      <t>Figure 3.1.2 Percentage Difference between Tier 1 Approach and Tier 3 Approach IEFs for CO</t>
    </r>
    <r>
      <rPr>
        <b/>
        <i/>
        <vertAlign val="subscript"/>
        <sz val="11"/>
        <rFont val="Calibri"/>
        <family val="2"/>
        <scheme val="minor"/>
      </rPr>
      <t>2</t>
    </r>
    <r>
      <rPr>
        <b/>
        <i/>
        <sz val="11"/>
        <rFont val="Calibri"/>
        <family val="2"/>
        <scheme val="minor"/>
      </rPr>
      <t xml:space="preserve"> – Solid Fuels in Sector 1.A.1.</t>
    </r>
  </si>
  <si>
    <r>
      <t>Table 3.1.8 Implied emission factors (IEFs) for CO</t>
    </r>
    <r>
      <rPr>
        <b/>
        <i/>
        <vertAlign val="subscript"/>
        <sz val="11"/>
        <rFont val="Calibri"/>
        <family val="2"/>
        <scheme val="minor"/>
      </rPr>
      <t>2</t>
    </r>
    <r>
      <rPr>
        <b/>
        <i/>
        <sz val="11"/>
        <rFont val="Calibri"/>
        <family val="2"/>
        <scheme val="minor"/>
      </rPr>
      <t xml:space="preserve"> – Liquid Fuels in Sector 1.A.2.f</t>
    </r>
  </si>
  <si>
    <t>kt CO₂ eq</t>
  </si>
  <si>
    <r>
      <t>Tier 2 CS EFs (t CO</t>
    </r>
    <r>
      <rPr>
        <b/>
        <vertAlign val="subscript"/>
        <sz val="11"/>
        <rFont val="Calibri"/>
        <family val="2"/>
        <scheme val="minor"/>
      </rPr>
      <t>2</t>
    </r>
    <r>
      <rPr>
        <b/>
        <sz val="11"/>
        <rFont val="Calibri"/>
        <family val="2"/>
        <scheme val="minor"/>
      </rPr>
      <t>/TJ)</t>
    </r>
  </si>
  <si>
    <t>CS</t>
  </si>
  <si>
    <t>Tier 2 CS Approach</t>
  </si>
  <si>
    <t>IEF Tier 2</t>
  </si>
  <si>
    <t>Difference between Tier 1 and Tier 2 IEF</t>
  </si>
  <si>
    <t>% Share of Fuels</t>
  </si>
  <si>
    <t>1990</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</si>
  <si>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</si>
  <si>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</si>
  <si>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</si>
  <si>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</si>
  <si>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</si>
  <si>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</si>
  <si>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</si>
  <si>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</si>
  <si>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</si>
  <si>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</si>
  <si>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</si>
  <si>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</si>
  <si>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</si>
  <si>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</si>
  <si>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</si>
  <si>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</si>
  <si>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</si>
  <si>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</si>
  <si>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</si>
  <si>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</si>
  <si>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</si>
  <si>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</si>
  <si>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2013</t>
  </si>
  <si>
    <t>2014</t>
  </si>
  <si>
    <t>2015</t>
  </si>
  <si>
    <t>2016</t>
  </si>
  <si>
    <t>2017</t>
  </si>
  <si>
    <t>2018</t>
  </si>
  <si>
    <t>2019</t>
  </si>
  <si>
    <t>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</si>
</sst>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3" formatCode="_-* #,##0.00_-;\-* #,##0.00_-;_-* &quot;-&quot;??_-;_-@_-"/>
    <numFmt numFmtId="164" formatCode="0.0000"/>
    <numFmt numFmtId="165" formatCode="0.000"/>
    <numFmt numFmtId="166" formatCode="_-* #,##0.0000_-;\-* #,##0.0000_-;_-* &quot;-&quot;??_-;_-@_-"/>
    <numFmt numFmtId="167" formatCode="0.0%"/>
    <numFmt numFmtId="168" formatCode="0.0"/>
    <numFmt numFmtId="169" formatCode="#,##0.0"/>
    <numFmt numFmtId="170" formatCode="&quot;IR£&quot;#,##0.00"/>
    <numFmt numFmtId="171" formatCode="_-* #,##0.000_-;\-* #,##0.000_-;_-* &quot;-&quot;??_-;_-@_-"/>
    <numFmt numFmtId="172" formatCode="0.00000000E+00"/>
    <numFmt numFmtId="173" formatCode="0.0000000000000000"/>
    <numFmt numFmtId="174" formatCode="_-* #,##0_-;\-* #,##0_-;_-* &quot;-&quot;??_-;_-@_-"/>
    <numFmt numFmtId="175" formatCode="0.000000"/>
    <numFmt numFmtId="176" formatCode="_-* #,##0.000000_-;\-* #,##0.000000_-;_-* &quot;-&quot;??_-;_-@_-"/>
    <numFmt numFmtId="177" formatCode="#,##0.0000"/>
    <numFmt numFmtId="178" formatCode="#,##0;\-#,##0;&quot;-&quot;"/>
    <numFmt numFmtId="179" formatCode="#,##0.0;\-#,##0.0;&quot;-&quot;"/>
    <numFmt numFmtId="180" formatCode="#,##0.00;\-#,##0.00;&quot;-&quot;"/>
  </numFmts>
  <fonts count="54" x14ac:knownFonts="1">
    <font>
      <sz val="11"/>
      <color theme="1"/>
      <name val="Calibri"/>
      <family val="2"/>
      <scheme val="minor"/>
    </font>
    <font>
      <b/>
      <sz val="11"/>
      <color theme="1"/>
      <name val="Calibri"/>
      <family val="2"/>
      <scheme val="minor"/>
    </font>
    <font>
      <sz val="10"/>
      <name val="Arial"/>
      <family val="2"/>
    </font>
    <font>
      <b/>
      <sz val="11"/>
      <name val="Calibri"/>
      <family val="2"/>
      <scheme val="minor"/>
    </font>
    <font>
      <vertAlign val="subscript"/>
      <sz val="11"/>
      <color theme="1"/>
      <name val="Calibri"/>
      <family val="2"/>
      <scheme val="minor"/>
    </font>
    <font>
      <sz val="11"/>
      <color rgb="FFFF0000"/>
      <name val="Calibri"/>
      <family val="2"/>
      <scheme val="minor"/>
    </font>
    <font>
      <b/>
      <vertAlign val="subscript"/>
      <sz val="11"/>
      <color theme="1"/>
      <name val="Calibri"/>
      <family val="2"/>
      <scheme val="minor"/>
    </font>
    <font>
      <sz val="11"/>
      <color theme="1"/>
      <name val="Calibri"/>
      <family val="2"/>
      <scheme val="minor"/>
    </font>
    <font>
      <b/>
      <i/>
      <sz val="11"/>
      <color theme="1"/>
      <name val="Calibri"/>
      <family val="2"/>
      <scheme val="minor"/>
    </font>
    <font>
      <sz val="11"/>
      <color rgb="FF000000"/>
      <name val="Calibri"/>
      <family val="2"/>
      <scheme val="minor"/>
    </font>
    <font>
      <b/>
      <sz val="11"/>
      <color rgb="FF000000"/>
      <name val="Calibri"/>
      <family val="2"/>
      <scheme val="minor"/>
    </font>
    <font>
      <b/>
      <i/>
      <sz val="11"/>
      <name val="Calibri"/>
      <family val="2"/>
      <scheme val="minor"/>
    </font>
    <font>
      <sz val="11"/>
      <name val="Calibri"/>
      <family val="2"/>
      <scheme val="minor"/>
    </font>
    <font>
      <sz val="10"/>
      <name val="MS Sans Serif"/>
    </font>
    <font>
      <sz val="11"/>
      <color theme="0" tint="-0.34998626667073579"/>
      <name val="Calibri"/>
      <family val="2"/>
      <scheme val="minor"/>
    </font>
    <font>
      <b/>
      <sz val="11"/>
      <color theme="0" tint="-0.34998626667073579"/>
      <name val="Calibri"/>
      <family val="2"/>
      <scheme val="minor"/>
    </font>
    <font>
      <b/>
      <sz val="11"/>
      <color rgb="FFFFFFFF"/>
      <name val="Calibri"/>
      <family val="2"/>
    </font>
    <font>
      <sz val="11"/>
      <color rgb="FF000000"/>
      <name val="Calibri"/>
      <family val="2"/>
    </font>
    <font>
      <b/>
      <sz val="11"/>
      <color rgb="FF000000"/>
      <name val="Calibri"/>
      <family val="2"/>
    </font>
    <font>
      <sz val="11"/>
      <name val="Calibri"/>
      <family val="2"/>
    </font>
    <font>
      <b/>
      <sz val="11"/>
      <name val="Calibri"/>
      <family val="2"/>
    </font>
    <font>
      <sz val="10"/>
      <name val="Arial"/>
    </font>
    <font>
      <b/>
      <vertAlign val="subscript"/>
      <sz val="11"/>
      <name val="Calibri"/>
      <family val="2"/>
      <scheme val="minor"/>
    </font>
    <font>
      <sz val="10"/>
      <name val="MS Sans Serif"/>
      <family val="2"/>
    </font>
    <font>
      <b/>
      <sz val="11"/>
      <color rgb="FFFF0000"/>
      <name val="Calibri"/>
      <family val="2"/>
      <scheme val="minor"/>
    </font>
    <font>
      <vertAlign val="subscript"/>
      <sz val="11"/>
      <name val="Calibri"/>
      <family val="2"/>
      <scheme val="minor"/>
    </font>
    <font>
      <sz val="9"/>
      <name val="Times New Roman"/>
      <family val="1"/>
    </font>
    <font>
      <b/>
      <vertAlign val="superscript"/>
      <sz val="11"/>
      <name val="Calibri"/>
      <family val="2"/>
      <scheme val="minor"/>
    </font>
    <font>
      <b/>
      <sz val="9"/>
      <name val="Times New Roman"/>
      <family val="1"/>
    </font>
    <font>
      <sz val="9"/>
      <color indexed="8"/>
      <name val="Times New Roman"/>
      <family val="1"/>
    </font>
    <font>
      <sz val="11"/>
      <color indexed="8"/>
      <name val="Calibri"/>
      <family val="2"/>
      <scheme val="minor"/>
    </font>
    <font>
      <b/>
      <sz val="11"/>
      <color indexed="8"/>
      <name val="Calibri"/>
      <family val="2"/>
      <scheme val="minor"/>
    </font>
    <font>
      <b/>
      <i/>
      <vertAlign val="subscript"/>
      <sz val="11"/>
      <name val="Calibri"/>
      <family val="2"/>
      <scheme val="minor"/>
    </font>
    <font>
      <b/>
      <sz val="12"/>
      <name val="Times New Roman"/>
      <family val="1"/>
    </font>
    <font>
      <b/>
      <sz val="12"/>
      <color indexed="8"/>
      <name val="Times New Roman"/>
      <family val="1"/>
    </font>
    <font>
      <sz val="12"/>
      <color indexed="8"/>
      <name val="Times New Roman"/>
      <family val="1"/>
    </font>
    <font>
      <b/>
      <vertAlign val="subscript"/>
      <sz val="12"/>
      <color indexed="8"/>
      <name val="Times New Roman"/>
      <family val="1"/>
    </font>
    <font>
      <b/>
      <sz val="9"/>
      <color indexed="8"/>
      <name val="Times New Roman"/>
      <family val="1"/>
    </font>
    <font>
      <b/>
      <vertAlign val="superscript"/>
      <sz val="9"/>
      <color indexed="8"/>
      <name val="Times New Roman"/>
      <family val="1"/>
    </font>
    <font>
      <b/>
      <vertAlign val="subscript"/>
      <sz val="9"/>
      <color indexed="8"/>
      <name val="Times New Roman"/>
      <family val="1"/>
    </font>
    <font>
      <b/>
      <i/>
      <sz val="9"/>
      <color indexed="8"/>
      <name val="Times New Roman"/>
      <family val="1"/>
    </font>
    <font>
      <sz val="9"/>
      <name val="Times New Roman"/>
    </font>
    <font>
      <vertAlign val="superscript"/>
      <sz val="9"/>
      <color indexed="8"/>
      <name val="Times New Roman"/>
      <family val="1"/>
    </font>
    <font>
      <vertAlign val="subscript"/>
      <sz val="9"/>
      <color indexed="8"/>
      <name val="Times New Roman"/>
      <family val="1"/>
    </font>
    <font>
      <b/>
      <vertAlign val="subscript"/>
      <sz val="12"/>
      <name val="Times New Roman"/>
      <family val="1"/>
    </font>
    <font>
      <sz val="12"/>
      <name val="Times New Roman"/>
      <family val="1"/>
    </font>
    <font>
      <b/>
      <vertAlign val="superscript"/>
      <sz val="9"/>
      <name val="Times New Roman"/>
      <family val="1"/>
    </font>
    <font>
      <b/>
      <vertAlign val="subscript"/>
      <sz val="9"/>
      <name val="Times New Roman"/>
      <family val="1"/>
    </font>
    <font>
      <b/>
      <i/>
      <sz val="9"/>
      <name val="Times New Roman"/>
      <family val="1"/>
    </font>
    <font>
      <b/>
      <i/>
      <vertAlign val="superscript"/>
      <sz val="9"/>
      <name val="Times New Roman"/>
      <family val="1"/>
    </font>
    <font>
      <vertAlign val="superscript"/>
      <sz val="9"/>
      <name val="Times New Roman"/>
      <family val="1"/>
    </font>
    <font>
      <vertAlign val="subscript"/>
      <sz val="9"/>
      <name val="Times New Roman"/>
      <family val="1"/>
    </font>
    <font>
      <i/>
      <sz val="11"/>
      <color rgb="FFFF0000"/>
      <name val="Calibri"/>
      <family val="2"/>
      <scheme val="minor"/>
    </font>
    <font>
      <b/>
      <i/>
      <sz val="11"/>
      <color rgb="FFFF0000"/>
      <name val="Calibri"/>
      <family val="2"/>
      <scheme val="minor"/>
    </font>
  </fonts>
  <fills count="12">
    <fill>
      <patternFill patternType="none"/>
    </fill>
    <fill>
      <patternFill patternType="gray125"/>
    </fill>
    <fill>
      <patternFill patternType="solid">
        <fgColor rgb="FFFFCC99"/>
      </patternFill>
    </fill>
    <fill>
      <patternFill patternType="solid">
        <fgColor rgb="FF0099DC"/>
      </patternFill>
    </fill>
    <fill>
      <patternFill patternType="solid">
        <fgColor rgb="FFFFFFFF"/>
      </patternFill>
    </fill>
    <fill>
      <patternFill patternType="solid">
        <fgColor rgb="FFF0F5FF"/>
      </patternFill>
    </fill>
    <fill>
      <patternFill patternType="solid">
        <fgColor indexed="55"/>
        <bgColor indexed="64"/>
      </patternFill>
    </fill>
    <fill>
      <patternFill patternType="solid">
        <fgColor indexed="47"/>
        <bgColor indexed="64"/>
      </patternFill>
    </fill>
    <fill>
      <patternFill patternType="solid">
        <fgColor rgb="FF969696"/>
      </patternFill>
    </fill>
    <fill>
      <patternFill patternType="solid">
        <fgColor indexed="9"/>
        <bgColor indexed="64"/>
      </patternFill>
    </fill>
    <fill>
      <patternFill patternType="solid">
        <fgColor theme="8" tint="0.79998168889431442"/>
        <bgColor indexed="64"/>
      </patternFill>
    </fill>
    <fill>
      <patternFill patternType="solid">
        <fgColor theme="8" tint="0.39997558519241921"/>
        <bgColor indexed="64"/>
      </patternFill>
    </fill>
  </fills>
  <borders count="35">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rgb="FFDADCDD"/>
      </left>
      <right style="thin">
        <color rgb="FFDADCDD"/>
      </right>
      <top style="thin">
        <color rgb="FFDADCDD"/>
      </top>
      <bottom style="thin">
        <color rgb="FFDADCDD"/>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style="double">
        <color indexed="64"/>
      </top>
      <bottom style="thin">
        <color indexed="64"/>
      </bottom>
      <diagonal/>
    </border>
  </borders>
  <cellStyleXfs count="26">
    <xf numFmtId="0" fontId="0" fillId="0" borderId="0"/>
    <xf numFmtId="0" fontId="2" fillId="0" borderId="0"/>
    <xf numFmtId="0" fontId="7" fillId="0" borderId="0"/>
    <xf numFmtId="9" fontId="7" fillId="0" borderId="0" applyFont="0" applyFill="0" applyBorder="0" applyAlignment="0" applyProtection="0"/>
    <xf numFmtId="43" fontId="7" fillId="0" borderId="0" applyFont="0" applyFill="0" applyBorder="0" applyAlignment="0" applyProtection="0"/>
    <xf numFmtId="0" fontId="13" fillId="0" borderId="0"/>
    <xf numFmtId="0" fontId="16" fillId="3" borderId="4">
      <alignment horizontal="center"/>
    </xf>
    <xf numFmtId="0" fontId="17" fillId="4" borderId="4"/>
    <xf numFmtId="0" fontId="17" fillId="5" borderId="4"/>
    <xf numFmtId="0" fontId="21" fillId="0" borderId="0"/>
    <xf numFmtId="43" fontId="2" fillId="0" borderId="0" applyFont="0" applyFill="0" applyBorder="0" applyAlignment="0" applyProtection="0"/>
    <xf numFmtId="0" fontId="23" fillId="0" borderId="0"/>
    <xf numFmtId="0" fontId="2" fillId="0" borderId="0"/>
    <xf numFmtId="177" fontId="26" fillId="0" borderId="0"/>
    <xf numFmtId="0" fontId="28" fillId="0" borderId="0" applyNumberFormat="0" applyFill="0" applyBorder="0" applyProtection="0">
      <alignment horizontal="left" vertical="center"/>
    </xf>
    <xf numFmtId="0" fontId="2" fillId="6" borderId="0" applyNumberFormat="0" applyFont="0" applyBorder="0" applyAlignment="0" applyProtection="0"/>
    <xf numFmtId="0" fontId="2" fillId="0" borderId="10"/>
    <xf numFmtId="0" fontId="2" fillId="0" borderId="0" applyNumberFormat="0" applyFont="0" applyFill="0" applyBorder="0" applyProtection="0">
      <alignment horizontal="left" vertical="center" indent="5"/>
    </xf>
    <xf numFmtId="177" fontId="29" fillId="7" borderId="16">
      <alignment horizontal="right" vertical="center"/>
    </xf>
    <xf numFmtId="177" fontId="29" fillId="7" borderId="16">
      <alignment horizontal="right" vertical="center"/>
    </xf>
    <xf numFmtId="177" fontId="29" fillId="7" borderId="17">
      <alignment horizontal="right" vertical="center"/>
    </xf>
    <xf numFmtId="0" fontId="33" fillId="0" borderId="0" applyNumberFormat="0" applyFill="0" applyBorder="0" applyAlignment="0" applyProtection="0"/>
    <xf numFmtId="0" fontId="29" fillId="0" borderId="0" applyNumberFormat="0">
      <alignment horizontal="right"/>
    </xf>
    <xf numFmtId="0" fontId="40" fillId="7" borderId="16">
      <alignment horizontal="right" vertical="center"/>
    </xf>
    <xf numFmtId="0" fontId="2" fillId="0" borderId="7"/>
    <xf numFmtId="9" fontId="2" fillId="0" borderId="0" applyFont="0" applyFill="0" applyBorder="0" applyAlignment="0" applyProtection="0"/>
  </cellStyleXfs>
  <cellXfs count="479">
    <xf numFmtId="0" fontId="0" fillId="0" borderId="0" xfId="0"/>
    <xf numFmtId="0" fontId="3" fillId="0" borderId="1" xfId="1" applyFont="1" applyFill="1" applyBorder="1" applyAlignment="1">
      <alignment horizontal="left" vertical="center"/>
    </xf>
    <xf numFmtId="0" fontId="3" fillId="0" borderId="0" xfId="0" applyFont="1" applyBorder="1"/>
    <xf numFmtId="43" fontId="0" fillId="0" borderId="0" xfId="0" applyNumberFormat="1"/>
    <xf numFmtId="0" fontId="1" fillId="0" borderId="0" xfId="0" applyFont="1"/>
    <xf numFmtId="0" fontId="3" fillId="0" borderId="1" xfId="1" applyFont="1" applyFill="1" applyBorder="1" applyAlignment="1">
      <alignment horizontal="center" vertical="center"/>
    </xf>
    <xf numFmtId="2" fontId="0" fillId="0" borderId="0" xfId="0" applyNumberFormat="1" applyAlignment="1">
      <alignment horizontal="right"/>
    </xf>
    <xf numFmtId="0" fontId="0" fillId="0" borderId="0" xfId="0" applyAlignment="1">
      <alignment horizontal="right"/>
    </xf>
    <xf numFmtId="164" fontId="0" fillId="0" borderId="0" xfId="0" applyNumberFormat="1" applyAlignment="1">
      <alignment horizontal="right"/>
    </xf>
    <xf numFmtId="43" fontId="0" fillId="0" borderId="0" xfId="0" applyNumberFormat="1" applyAlignment="1">
      <alignment horizontal="right"/>
    </xf>
    <xf numFmtId="165" fontId="0" fillId="0" borderId="0" xfId="0" applyNumberFormat="1" applyAlignment="1">
      <alignment horizontal="right"/>
    </xf>
    <xf numFmtId="166" fontId="0" fillId="0" borderId="0" xfId="0" applyNumberFormat="1" applyAlignment="1">
      <alignment horizontal="right"/>
    </xf>
    <xf numFmtId="0" fontId="3" fillId="0" borderId="0" xfId="0" applyFont="1"/>
    <xf numFmtId="0" fontId="5" fillId="0" borderId="0" xfId="0" applyFont="1"/>
    <xf numFmtId="43" fontId="5" fillId="0" borderId="0" xfId="0" applyNumberFormat="1" applyFont="1"/>
    <xf numFmtId="164" fontId="1" fillId="0" borderId="0" xfId="0" applyNumberFormat="1" applyFont="1" applyAlignment="1">
      <alignment horizontal="right"/>
    </xf>
    <xf numFmtId="2" fontId="1" fillId="0" borderId="0" xfId="0" applyNumberFormat="1" applyFont="1" applyAlignment="1">
      <alignment horizontal="right"/>
    </xf>
    <xf numFmtId="11" fontId="0" fillId="0" borderId="0" xfId="0" applyNumberFormat="1" applyAlignment="1">
      <alignment horizontal="right"/>
    </xf>
    <xf numFmtId="11" fontId="0" fillId="0" borderId="0" xfId="0" applyNumberFormat="1" applyFill="1" applyAlignment="1">
      <alignment horizontal="right"/>
    </xf>
    <xf numFmtId="0" fontId="0" fillId="0" borderId="0" xfId="0" applyFill="1"/>
    <xf numFmtId="0" fontId="0" fillId="0" borderId="0" xfId="0" applyBorder="1"/>
    <xf numFmtId="0" fontId="0" fillId="0" borderId="0" xfId="0" applyBorder="1" applyAlignment="1">
      <alignment horizontal="right"/>
    </xf>
    <xf numFmtId="11" fontId="0" fillId="0" borderId="0" xfId="0" applyNumberFormat="1" applyBorder="1" applyAlignment="1">
      <alignment horizontal="right"/>
    </xf>
    <xf numFmtId="0" fontId="0" fillId="0" borderId="2" xfId="0" applyBorder="1"/>
    <xf numFmtId="11" fontId="0" fillId="0" borderId="2" xfId="0" applyNumberFormat="1" applyBorder="1"/>
    <xf numFmtId="0" fontId="1" fillId="0" borderId="2" xfId="0" applyFont="1" applyBorder="1"/>
    <xf numFmtId="165" fontId="1" fillId="0" borderId="2" xfId="0" applyNumberFormat="1" applyFont="1" applyBorder="1" applyAlignment="1">
      <alignment horizontal="right"/>
    </xf>
    <xf numFmtId="2" fontId="1" fillId="0" borderId="2" xfId="0" applyNumberFormat="1" applyFont="1" applyBorder="1" applyAlignment="1">
      <alignment horizontal="right"/>
    </xf>
    <xf numFmtId="43" fontId="0" fillId="0" borderId="2" xfId="0" applyNumberFormat="1" applyBorder="1" applyAlignment="1">
      <alignment horizontal="right"/>
    </xf>
    <xf numFmtId="11" fontId="0" fillId="0" borderId="2" xfId="0" applyNumberFormat="1" applyBorder="1" applyAlignment="1">
      <alignment horizontal="right"/>
    </xf>
    <xf numFmtId="166" fontId="0" fillId="0" borderId="2" xfId="0" applyNumberFormat="1" applyBorder="1" applyAlignment="1">
      <alignment horizontal="right"/>
    </xf>
    <xf numFmtId="0" fontId="8" fillId="0" borderId="0" xfId="2" applyFont="1"/>
    <xf numFmtId="0" fontId="7" fillId="0" borderId="0" xfId="2"/>
    <xf numFmtId="0" fontId="1" fillId="0" borderId="1" xfId="2" applyFont="1" applyBorder="1" applyAlignment="1">
      <alignment horizontal="left"/>
    </xf>
    <xf numFmtId="0" fontId="1" fillId="0" borderId="1" xfId="2" applyFont="1" applyBorder="1" applyAlignment="1">
      <alignment horizontal="center"/>
    </xf>
    <xf numFmtId="3" fontId="7" fillId="0" borderId="0" xfId="2" applyNumberFormat="1" applyAlignment="1">
      <alignment horizontal="right"/>
    </xf>
    <xf numFmtId="0" fontId="1" fillId="0" borderId="2" xfId="2" applyFont="1" applyBorder="1"/>
    <xf numFmtId="3" fontId="1" fillId="0" borderId="2" xfId="2" applyNumberFormat="1" applyFont="1" applyBorder="1"/>
    <xf numFmtId="0" fontId="9" fillId="0" borderId="0" xfId="2" applyFont="1"/>
    <xf numFmtId="167" fontId="9" fillId="0" borderId="0" xfId="3" applyNumberFormat="1" applyFont="1" applyFill="1" applyBorder="1"/>
    <xf numFmtId="0" fontId="9" fillId="0" borderId="2" xfId="2" applyFont="1" applyBorder="1"/>
    <xf numFmtId="167" fontId="9" fillId="0" borderId="2" xfId="3" applyNumberFormat="1" applyFont="1" applyFill="1" applyBorder="1"/>
    <xf numFmtId="9" fontId="9" fillId="0" borderId="0" xfId="3" applyFont="1" applyFill="1" applyBorder="1"/>
    <xf numFmtId="0" fontId="10" fillId="0" borderId="0" xfId="2" applyFont="1"/>
    <xf numFmtId="9" fontId="1" fillId="0" borderId="0" xfId="2" applyNumberFormat="1" applyFont="1"/>
    <xf numFmtId="0" fontId="1" fillId="0" borderId="0" xfId="2" applyFont="1"/>
    <xf numFmtId="0" fontId="5" fillId="0" borderId="0" xfId="2" applyFont="1"/>
    <xf numFmtId="43" fontId="5" fillId="0" borderId="0" xfId="4" applyFont="1" applyFill="1"/>
    <xf numFmtId="0" fontId="11" fillId="0" borderId="0" xfId="2" applyFont="1" applyAlignment="1">
      <alignment horizontal="left" vertical="center"/>
    </xf>
    <xf numFmtId="0" fontId="12" fillId="0" borderId="0" xfId="2" applyFont="1" applyAlignment="1">
      <alignment horizontal="left"/>
    </xf>
    <xf numFmtId="0" fontId="12" fillId="0" borderId="0" xfId="2" applyFont="1"/>
    <xf numFmtId="0" fontId="11" fillId="0" borderId="0" xfId="2" applyFont="1" applyAlignment="1">
      <alignment horizontal="left"/>
    </xf>
    <xf numFmtId="0" fontId="3" fillId="0" borderId="1" xfId="2" applyFont="1" applyBorder="1" applyAlignment="1">
      <alignment horizontal="left" vertical="center"/>
    </xf>
    <xf numFmtId="0" fontId="3" fillId="0" borderId="1" xfId="2" applyFont="1" applyBorder="1" applyAlignment="1">
      <alignment horizontal="center" vertical="center"/>
    </xf>
    <xf numFmtId="168" fontId="12" fillId="0" borderId="0" xfId="2" applyNumberFormat="1" applyFont="1" applyAlignment="1">
      <alignment horizontal="left" vertical="center"/>
    </xf>
    <xf numFmtId="168" fontId="12" fillId="0" borderId="0" xfId="2" applyNumberFormat="1" applyFont="1" applyAlignment="1">
      <alignment horizontal="right" vertical="center"/>
    </xf>
    <xf numFmtId="0" fontId="3" fillId="0" borderId="2" xfId="2" applyFont="1" applyBorder="1" applyAlignment="1">
      <alignment horizontal="left" vertical="center"/>
    </xf>
    <xf numFmtId="168" fontId="3" fillId="0" borderId="2" xfId="2" applyNumberFormat="1" applyFont="1" applyBorder="1" applyAlignment="1">
      <alignment horizontal="right" vertical="center"/>
    </xf>
    <xf numFmtId="0" fontId="12" fillId="0" borderId="0" xfId="2" applyFont="1" applyAlignment="1">
      <alignment horizontal="right" vertical="center"/>
    </xf>
    <xf numFmtId="0" fontId="12" fillId="0" borderId="0" xfId="2" applyFont="1" applyAlignment="1">
      <alignment horizontal="left" vertical="center"/>
    </xf>
    <xf numFmtId="0" fontId="1" fillId="0" borderId="0" xfId="2" applyFont="1" applyAlignment="1">
      <alignment horizontal="right" vertical="center"/>
    </xf>
    <xf numFmtId="2" fontId="7" fillId="0" borderId="0" xfId="2" applyNumberFormat="1" applyAlignment="1">
      <alignment horizontal="right" vertical="center"/>
    </xf>
    <xf numFmtId="2" fontId="1" fillId="0" borderId="0" xfId="2" applyNumberFormat="1" applyFont="1" applyAlignment="1">
      <alignment horizontal="right" vertical="center"/>
    </xf>
    <xf numFmtId="0" fontId="12" fillId="0" borderId="0" xfId="5" applyFont="1"/>
    <xf numFmtId="0" fontId="11" fillId="0" borderId="0" xfId="5" applyFont="1"/>
    <xf numFmtId="0" fontId="12" fillId="0" borderId="0" xfId="5" applyFont="1" applyAlignment="1">
      <alignment horizontal="right"/>
    </xf>
    <xf numFmtId="3" fontId="3" fillId="0" borderId="0" xfId="5" applyNumberFormat="1" applyFont="1" applyAlignment="1">
      <alignment horizontal="center"/>
    </xf>
    <xf numFmtId="0" fontId="12" fillId="0" borderId="2" xfId="5" applyFont="1" applyBorder="1" applyAlignment="1">
      <alignment horizontal="right"/>
    </xf>
    <xf numFmtId="0" fontId="12" fillId="0" borderId="2" xfId="5" applyFont="1" applyBorder="1"/>
    <xf numFmtId="1" fontId="14" fillId="0" borderId="0" xfId="5" applyNumberFormat="1" applyFont="1"/>
    <xf numFmtId="1" fontId="15" fillId="0" borderId="0" xfId="5" applyNumberFormat="1" applyFont="1"/>
    <xf numFmtId="1" fontId="3" fillId="0" borderId="3" xfId="5" applyNumberFormat="1" applyFont="1" applyBorder="1"/>
    <xf numFmtId="0" fontId="3" fillId="0" borderId="0" xfId="5" applyFont="1"/>
    <xf numFmtId="1" fontId="12" fillId="0" borderId="0" xfId="5" applyNumberFormat="1" applyFont="1"/>
    <xf numFmtId="3" fontId="12" fillId="0" borderId="0" xfId="5" applyNumberFormat="1" applyFont="1"/>
    <xf numFmtId="1" fontId="12" fillId="0" borderId="0" xfId="5" quotePrefix="1" applyNumberFormat="1" applyFont="1"/>
    <xf numFmtId="1" fontId="12" fillId="0" borderId="0" xfId="5" quotePrefix="1" applyNumberFormat="1" applyFont="1" applyAlignment="1">
      <alignment horizontal="right"/>
    </xf>
    <xf numFmtId="0" fontId="16" fillId="3" borderId="4" xfId="6">
      <alignment horizontal="center"/>
    </xf>
    <xf numFmtId="0" fontId="13" fillId="0" borderId="0" xfId="5"/>
    <xf numFmtId="0" fontId="17" fillId="4" borderId="4" xfId="7"/>
    <xf numFmtId="49" fontId="17" fillId="4" borderId="4" xfId="7" applyNumberFormat="1"/>
    <xf numFmtId="169" fontId="17" fillId="4" borderId="4" xfId="7" applyNumberFormat="1"/>
    <xf numFmtId="0" fontId="17" fillId="5" borderId="4" xfId="8"/>
    <xf numFmtId="49" fontId="17" fillId="5" borderId="4" xfId="8" applyNumberFormat="1"/>
    <xf numFmtId="49" fontId="18" fillId="4" borderId="4" xfId="7" applyNumberFormat="1" applyFont="1"/>
    <xf numFmtId="0" fontId="18" fillId="4" borderId="4" xfId="7" applyFont="1"/>
    <xf numFmtId="0" fontId="18" fillId="5" borderId="4" xfId="8" applyFont="1"/>
    <xf numFmtId="0" fontId="18" fillId="4" borderId="0" xfId="7" applyFont="1" applyBorder="1"/>
    <xf numFmtId="0" fontId="17" fillId="4" borderId="0" xfId="7" applyBorder="1"/>
    <xf numFmtId="49" fontId="17" fillId="4" borderId="0" xfId="7" applyNumberFormat="1" applyBorder="1"/>
    <xf numFmtId="169" fontId="19" fillId="0" borderId="0" xfId="5" applyNumberFormat="1" applyFont="1"/>
    <xf numFmtId="169" fontId="20" fillId="0" borderId="0" xfId="5" applyNumberFormat="1" applyFont="1"/>
    <xf numFmtId="1" fontId="20" fillId="0" borderId="0" xfId="5" applyNumberFormat="1" applyFont="1"/>
    <xf numFmtId="0" fontId="11" fillId="0" borderId="0" xfId="9" applyFont="1" applyAlignment="1">
      <alignment horizontal="left"/>
    </xf>
    <xf numFmtId="0" fontId="12" fillId="0" borderId="0" xfId="9" applyFont="1"/>
    <xf numFmtId="1" fontId="12" fillId="0" borderId="0" xfId="9" applyNumberFormat="1" applyFont="1"/>
    <xf numFmtId="1" fontId="12" fillId="0" borderId="0" xfId="9" applyNumberFormat="1" applyFont="1" applyAlignment="1">
      <alignment horizontal="center"/>
    </xf>
    <xf numFmtId="0" fontId="12" fillId="0" borderId="0" xfId="9" applyFont="1" applyAlignment="1">
      <alignment horizontal="center"/>
    </xf>
    <xf numFmtId="43" fontId="5" fillId="0" borderId="0" xfId="10" applyFont="1" applyFill="1"/>
    <xf numFmtId="0" fontId="12" fillId="0" borderId="5" xfId="9" applyFont="1" applyBorder="1" applyAlignment="1">
      <alignment horizontal="center"/>
    </xf>
    <xf numFmtId="0" fontId="3" fillId="0" borderId="0" xfId="9" applyFont="1" applyAlignment="1">
      <alignment horizontal="center"/>
    </xf>
    <xf numFmtId="0" fontId="12" fillId="0" borderId="9" xfId="9" applyFont="1" applyBorder="1" applyAlignment="1">
      <alignment horizontal="center"/>
    </xf>
    <xf numFmtId="1" fontId="3" fillId="0" borderId="10" xfId="9" applyNumberFormat="1" applyFont="1" applyBorder="1" applyAlignment="1">
      <alignment horizontal="center"/>
    </xf>
    <xf numFmtId="1" fontId="3" fillId="0" borderId="0" xfId="9" applyNumberFormat="1" applyFont="1" applyAlignment="1">
      <alignment horizontal="center"/>
    </xf>
    <xf numFmtId="1" fontId="3" fillId="0" borderId="11" xfId="9" applyNumberFormat="1" applyFont="1" applyBorder="1" applyAlignment="1">
      <alignment horizontal="center"/>
    </xf>
    <xf numFmtId="0" fontId="3" fillId="0" borderId="10" xfId="9" applyFont="1" applyBorder="1" applyAlignment="1">
      <alignment horizontal="center"/>
    </xf>
    <xf numFmtId="0" fontId="3" fillId="0" borderId="11" xfId="9" applyFont="1" applyBorder="1" applyAlignment="1">
      <alignment horizontal="center"/>
    </xf>
    <xf numFmtId="0" fontId="3" fillId="0" borderId="10" xfId="9" applyFont="1" applyBorder="1"/>
    <xf numFmtId="0" fontId="12" fillId="0" borderId="12" xfId="9" applyFont="1" applyBorder="1" applyAlignment="1">
      <alignment horizontal="center"/>
    </xf>
    <xf numFmtId="0" fontId="3" fillId="0" borderId="13" xfId="9" applyFont="1" applyBorder="1"/>
    <xf numFmtId="0" fontId="3" fillId="0" borderId="14" xfId="9" applyFont="1" applyBorder="1" applyAlignment="1">
      <alignment horizontal="center"/>
    </xf>
    <xf numFmtId="0" fontId="3" fillId="0" borderId="15" xfId="9" applyFont="1" applyBorder="1" applyAlignment="1">
      <alignment horizontal="center"/>
    </xf>
    <xf numFmtId="0" fontId="3" fillId="0" borderId="13" xfId="9" applyFont="1" applyBorder="1" applyAlignment="1">
      <alignment horizontal="center"/>
    </xf>
    <xf numFmtId="170" fontId="3" fillId="0" borderId="13" xfId="9" applyNumberFormat="1" applyFont="1" applyBorder="1" applyAlignment="1">
      <alignment horizontal="center"/>
    </xf>
    <xf numFmtId="170" fontId="3" fillId="0" borderId="14" xfId="9" applyNumberFormat="1" applyFont="1" applyBorder="1" applyAlignment="1">
      <alignment horizontal="center"/>
    </xf>
    <xf numFmtId="170" fontId="3" fillId="0" borderId="15" xfId="9" applyNumberFormat="1" applyFont="1" applyBorder="1" applyAlignment="1">
      <alignment horizontal="center"/>
    </xf>
    <xf numFmtId="170" fontId="3" fillId="0" borderId="0" xfId="9" applyNumberFormat="1" applyFont="1" applyAlignment="1">
      <alignment horizontal="center"/>
    </xf>
    <xf numFmtId="0" fontId="3" fillId="0" borderId="5" xfId="9" applyFont="1" applyBorder="1"/>
    <xf numFmtId="0" fontId="12" fillId="0" borderId="7" xfId="9" applyFont="1" applyBorder="1" applyAlignment="1">
      <alignment horizontal="center"/>
    </xf>
    <xf numFmtId="170" fontId="12" fillId="0" borderId="6" xfId="9" applyNumberFormat="1" applyFont="1" applyBorder="1" applyAlignment="1">
      <alignment horizontal="center"/>
    </xf>
    <xf numFmtId="170" fontId="12" fillId="0" borderId="7" xfId="9" applyNumberFormat="1" applyFont="1" applyBorder="1" applyAlignment="1">
      <alignment horizontal="center"/>
    </xf>
    <xf numFmtId="170" fontId="12" fillId="0" borderId="8" xfId="9" applyNumberFormat="1" applyFont="1" applyBorder="1" applyAlignment="1">
      <alignment horizontal="center"/>
    </xf>
    <xf numFmtId="170" fontId="12" fillId="0" borderId="0" xfId="9" applyNumberFormat="1" applyFont="1" applyAlignment="1">
      <alignment horizontal="center"/>
    </xf>
    <xf numFmtId="0" fontId="12" fillId="0" borderId="9" xfId="9" applyFont="1" applyBorder="1"/>
    <xf numFmtId="2" fontId="12" fillId="0" borderId="9" xfId="9" applyNumberFormat="1" applyFont="1" applyBorder="1" applyAlignment="1">
      <alignment horizontal="right"/>
    </xf>
    <xf numFmtId="1" fontId="12" fillId="0" borderId="0" xfId="9" applyNumberFormat="1" applyFont="1" applyAlignment="1">
      <alignment horizontal="right"/>
    </xf>
    <xf numFmtId="168" fontId="12" fillId="0" borderId="0" xfId="9" applyNumberFormat="1" applyFont="1" applyAlignment="1">
      <alignment horizontal="right"/>
    </xf>
    <xf numFmtId="2" fontId="12" fillId="0" borderId="10" xfId="9" applyNumberFormat="1" applyFont="1" applyBorder="1" applyAlignment="1">
      <alignment horizontal="right"/>
    </xf>
    <xf numFmtId="2" fontId="12" fillId="0" borderId="0" xfId="9" applyNumberFormat="1" applyFont="1" applyAlignment="1">
      <alignment horizontal="right"/>
    </xf>
    <xf numFmtId="2" fontId="12" fillId="0" borderId="11" xfId="9" applyNumberFormat="1" applyFont="1" applyBorder="1" applyAlignment="1">
      <alignment horizontal="right"/>
    </xf>
    <xf numFmtId="171" fontId="5" fillId="0" borderId="0" xfId="10" applyNumberFormat="1" applyFont="1" applyFill="1"/>
    <xf numFmtId="43" fontId="12" fillId="0" borderId="0" xfId="10" applyFont="1" applyFill="1"/>
    <xf numFmtId="0" fontId="3" fillId="0" borderId="9" xfId="9" applyFont="1" applyBorder="1"/>
    <xf numFmtId="2" fontId="3" fillId="0" borderId="9" xfId="9" applyNumberFormat="1" applyFont="1" applyBorder="1" applyAlignment="1">
      <alignment horizontal="right"/>
    </xf>
    <xf numFmtId="2" fontId="3" fillId="0" borderId="10" xfId="9" applyNumberFormat="1" applyFont="1" applyBorder="1" applyAlignment="1">
      <alignment horizontal="right"/>
    </xf>
    <xf numFmtId="2" fontId="3" fillId="0" borderId="0" xfId="9" applyNumberFormat="1" applyFont="1" applyAlignment="1">
      <alignment horizontal="right"/>
    </xf>
    <xf numFmtId="2" fontId="3" fillId="0" borderId="11" xfId="9" applyNumberFormat="1" applyFont="1" applyBorder="1" applyAlignment="1">
      <alignment horizontal="right"/>
    </xf>
    <xf numFmtId="2" fontId="5" fillId="0" borderId="0" xfId="9" applyNumberFormat="1" applyFont="1" applyAlignment="1">
      <alignment horizontal="right"/>
    </xf>
    <xf numFmtId="2" fontId="12" fillId="0" borderId="0" xfId="9" applyNumberFormat="1" applyFont="1" applyAlignment="1">
      <alignment horizontal="center"/>
    </xf>
    <xf numFmtId="2" fontId="12" fillId="0" borderId="9" xfId="11" applyNumberFormat="1" applyFont="1" applyBorder="1" applyAlignment="1">
      <alignment horizontal="right"/>
    </xf>
    <xf numFmtId="2" fontId="12" fillId="0" borderId="0" xfId="9" applyNumberFormat="1" applyFont="1" applyAlignment="1">
      <alignment horizontal="left"/>
    </xf>
    <xf numFmtId="2" fontId="24" fillId="0" borderId="0" xfId="9" applyNumberFormat="1" applyFont="1" applyAlignment="1">
      <alignment horizontal="right"/>
    </xf>
    <xf numFmtId="43" fontId="5" fillId="0" borderId="0" xfId="10" applyFont="1" applyFill="1" applyAlignment="1">
      <alignment horizontal="center"/>
    </xf>
    <xf numFmtId="0" fontId="3" fillId="0" borderId="9" xfId="9" applyFont="1" applyBorder="1" applyAlignment="1">
      <alignment wrapText="1"/>
    </xf>
    <xf numFmtId="2" fontId="12" fillId="0" borderId="9" xfId="9" applyNumberFormat="1" applyFont="1" applyBorder="1"/>
    <xf numFmtId="2" fontId="12" fillId="0" borderId="10" xfId="9" applyNumberFormat="1" applyFont="1" applyBorder="1"/>
    <xf numFmtId="2" fontId="5" fillId="0" borderId="0" xfId="9" applyNumberFormat="1" applyFont="1"/>
    <xf numFmtId="2" fontId="12" fillId="0" borderId="11" xfId="9" applyNumberFormat="1" applyFont="1" applyBorder="1"/>
    <xf numFmtId="2" fontId="12" fillId="0" borderId="0" xfId="9" applyNumberFormat="1" applyFont="1"/>
    <xf numFmtId="0" fontId="5" fillId="0" borderId="0" xfId="9" applyFont="1"/>
    <xf numFmtId="168" fontId="12" fillId="0" borderId="0" xfId="9" applyNumberFormat="1" applyFont="1"/>
    <xf numFmtId="172" fontId="12" fillId="0" borderId="0" xfId="9" applyNumberFormat="1" applyFont="1"/>
    <xf numFmtId="173" fontId="12" fillId="0" borderId="0" xfId="9" applyNumberFormat="1" applyFont="1" applyAlignment="1">
      <alignment horizontal="left"/>
    </xf>
    <xf numFmtId="0" fontId="12" fillId="0" borderId="10" xfId="9" applyFont="1" applyBorder="1"/>
    <xf numFmtId="168" fontId="12" fillId="0" borderId="0" xfId="11" applyNumberFormat="1" applyFont="1" applyAlignment="1">
      <alignment horizontal="right"/>
    </xf>
    <xf numFmtId="43" fontId="12" fillId="0" borderId="9" xfId="10" applyFont="1" applyFill="1" applyBorder="1" applyAlignment="1">
      <alignment horizontal="right"/>
    </xf>
    <xf numFmtId="43" fontId="12" fillId="0" borderId="10" xfId="10" applyFont="1" applyFill="1" applyBorder="1" applyAlignment="1">
      <alignment horizontal="right"/>
    </xf>
    <xf numFmtId="43" fontId="12" fillId="0" borderId="0" xfId="10" applyFont="1" applyFill="1" applyBorder="1" applyAlignment="1">
      <alignment horizontal="right"/>
    </xf>
    <xf numFmtId="43" fontId="12" fillId="0" borderId="11" xfId="10" applyFont="1" applyFill="1" applyBorder="1" applyAlignment="1">
      <alignment horizontal="right"/>
    </xf>
    <xf numFmtId="174" fontId="5" fillId="0" borderId="0" xfId="10" applyNumberFormat="1" applyFont="1" applyFill="1"/>
    <xf numFmtId="0" fontId="3" fillId="0" borderId="12" xfId="9" applyFont="1" applyBorder="1"/>
    <xf numFmtId="2" fontId="3" fillId="0" borderId="12" xfId="9" applyNumberFormat="1" applyFont="1" applyBorder="1" applyAlignment="1">
      <alignment horizontal="right"/>
    </xf>
    <xf numFmtId="1" fontId="12" fillId="0" borderId="14" xfId="9" applyNumberFormat="1" applyFont="1" applyBorder="1" applyAlignment="1">
      <alignment horizontal="right"/>
    </xf>
    <xf numFmtId="2" fontId="3" fillId="0" borderId="13" xfId="9" applyNumberFormat="1" applyFont="1" applyBorder="1" applyAlignment="1">
      <alignment horizontal="right"/>
    </xf>
    <xf numFmtId="2" fontId="3" fillId="0" borderId="14" xfId="9" applyNumberFormat="1" applyFont="1" applyBorder="1" applyAlignment="1">
      <alignment horizontal="right"/>
    </xf>
    <xf numFmtId="2" fontId="3" fillId="0" borderId="15" xfId="9" applyNumberFormat="1" applyFont="1" applyBorder="1" applyAlignment="1">
      <alignment horizontal="right"/>
    </xf>
    <xf numFmtId="0" fontId="3" fillId="0" borderId="0" xfId="9" applyFont="1"/>
    <xf numFmtId="43" fontId="5" fillId="0" borderId="0" xfId="10" applyFont="1" applyFill="1" applyBorder="1"/>
    <xf numFmtId="2" fontId="12" fillId="0" borderId="5" xfId="9" applyNumberFormat="1" applyFont="1" applyBorder="1" applyAlignment="1">
      <alignment horizontal="right"/>
    </xf>
    <xf numFmtId="1" fontId="12" fillId="0" borderId="7" xfId="9" applyNumberFormat="1" applyFont="1" applyBorder="1" applyAlignment="1">
      <alignment horizontal="right"/>
    </xf>
    <xf numFmtId="2" fontId="12" fillId="0" borderId="6" xfId="9" applyNumberFormat="1" applyFont="1" applyBorder="1" applyAlignment="1">
      <alignment horizontal="right"/>
    </xf>
    <xf numFmtId="2" fontId="12" fillId="0" borderId="7" xfId="9" applyNumberFormat="1" applyFont="1" applyBorder="1" applyAlignment="1">
      <alignment horizontal="right"/>
    </xf>
    <xf numFmtId="2" fontId="12" fillId="0" borderId="8" xfId="9" applyNumberFormat="1" applyFont="1" applyBorder="1" applyAlignment="1">
      <alignment horizontal="right"/>
    </xf>
    <xf numFmtId="168" fontId="12" fillId="0" borderId="0" xfId="9" applyNumberFormat="1" applyFont="1" applyAlignment="1">
      <alignment horizontal="center"/>
    </xf>
    <xf numFmtId="2" fontId="5" fillId="0" borderId="0" xfId="9" applyNumberFormat="1" applyFont="1" applyAlignment="1">
      <alignment horizontal="left"/>
    </xf>
    <xf numFmtId="0" fontId="12" fillId="0" borderId="10" xfId="9" applyFont="1" applyBorder="1" applyAlignment="1">
      <alignment horizontal="center"/>
    </xf>
    <xf numFmtId="0" fontId="12" fillId="0" borderId="11" xfId="9" applyFont="1" applyBorder="1" applyAlignment="1">
      <alignment horizontal="center"/>
    </xf>
    <xf numFmtId="2" fontId="12" fillId="0" borderId="10" xfId="9" applyNumberFormat="1" applyFont="1" applyBorder="1" applyAlignment="1">
      <alignment horizontal="center"/>
    </xf>
    <xf numFmtId="0" fontId="5" fillId="0" borderId="0" xfId="9" applyFont="1" applyAlignment="1">
      <alignment horizontal="center"/>
    </xf>
    <xf numFmtId="2" fontId="12" fillId="0" borderId="10" xfId="10" applyNumberFormat="1" applyFont="1" applyFill="1" applyBorder="1" applyAlignment="1">
      <alignment horizontal="right"/>
    </xf>
    <xf numFmtId="164" fontId="12" fillId="0" borderId="9" xfId="9" applyNumberFormat="1" applyFont="1" applyBorder="1" applyAlignment="1">
      <alignment horizontal="right"/>
    </xf>
    <xf numFmtId="175" fontId="12" fillId="0" borderId="0" xfId="9" applyNumberFormat="1" applyFont="1" applyAlignment="1">
      <alignment horizontal="right"/>
    </xf>
    <xf numFmtId="0" fontId="12" fillId="0" borderId="13" xfId="9" applyFont="1" applyBorder="1" applyAlignment="1">
      <alignment horizontal="center"/>
    </xf>
    <xf numFmtId="0" fontId="12" fillId="0" borderId="13" xfId="9" applyFont="1" applyBorder="1"/>
    <xf numFmtId="2" fontId="12" fillId="0" borderId="12" xfId="9" applyNumberFormat="1" applyFont="1" applyBorder="1" applyAlignment="1">
      <alignment horizontal="right"/>
    </xf>
    <xf numFmtId="2" fontId="12" fillId="0" borderId="15" xfId="9" applyNumberFormat="1" applyFont="1" applyBorder="1" applyAlignment="1">
      <alignment horizontal="right"/>
    </xf>
    <xf numFmtId="2" fontId="12" fillId="0" borderId="13" xfId="9" applyNumberFormat="1" applyFont="1" applyBorder="1" applyAlignment="1">
      <alignment horizontal="right"/>
    </xf>
    <xf numFmtId="2" fontId="12" fillId="0" borderId="14" xfId="9" applyNumberFormat="1" applyFont="1" applyBorder="1" applyAlignment="1">
      <alignment horizontal="right"/>
    </xf>
    <xf numFmtId="2" fontId="12" fillId="0" borderId="9" xfId="10" applyNumberFormat="1" applyFont="1" applyFill="1" applyBorder="1" applyAlignment="1">
      <alignment horizontal="right"/>
    </xf>
    <xf numFmtId="174" fontId="5" fillId="0" borderId="0" xfId="10" applyNumberFormat="1" applyFont="1" applyFill="1" applyAlignment="1">
      <alignment horizontal="center"/>
    </xf>
    <xf numFmtId="43" fontId="5" fillId="0" borderId="0" xfId="10" applyFont="1" applyFill="1" applyAlignment="1">
      <alignment horizontal="left"/>
    </xf>
    <xf numFmtId="1" fontId="3" fillId="0" borderId="0" xfId="9" applyNumberFormat="1" applyFont="1" applyAlignment="1">
      <alignment horizontal="right"/>
    </xf>
    <xf numFmtId="168" fontId="3" fillId="0" borderId="0" xfId="9" applyNumberFormat="1" applyFont="1" applyAlignment="1">
      <alignment horizontal="right"/>
    </xf>
    <xf numFmtId="176" fontId="24" fillId="0" borderId="0" xfId="9" applyNumberFormat="1" applyFont="1"/>
    <xf numFmtId="0" fontId="3" fillId="0" borderId="9" xfId="9" applyFont="1" applyBorder="1" applyAlignment="1">
      <alignment horizontal="right"/>
    </xf>
    <xf numFmtId="0" fontId="3" fillId="0" borderId="11" xfId="9" applyFont="1" applyBorder="1" applyAlignment="1">
      <alignment horizontal="right"/>
    </xf>
    <xf numFmtId="0" fontId="12" fillId="0" borderId="0" xfId="9" applyFont="1" applyAlignment="1">
      <alignment horizontal="right"/>
    </xf>
    <xf numFmtId="43" fontId="3" fillId="0" borderId="0" xfId="9" applyNumberFormat="1" applyFont="1"/>
    <xf numFmtId="43" fontId="12" fillId="0" borderId="0" xfId="9" applyNumberFormat="1" applyFont="1"/>
    <xf numFmtId="0" fontId="12" fillId="0" borderId="12" xfId="9" applyFont="1" applyBorder="1" applyAlignment="1">
      <alignment horizontal="right"/>
    </xf>
    <xf numFmtId="0" fontId="12" fillId="0" borderId="15" xfId="9" applyFont="1" applyBorder="1" applyAlignment="1">
      <alignment horizontal="right"/>
    </xf>
    <xf numFmtId="43" fontId="5" fillId="0" borderId="0" xfId="9" applyNumberFormat="1" applyFont="1"/>
    <xf numFmtId="0" fontId="11" fillId="0" borderId="0" xfId="9" applyFont="1"/>
    <xf numFmtId="0" fontId="12" fillId="0" borderId="0" xfId="12" applyFont="1"/>
    <xf numFmtId="0" fontId="3" fillId="0" borderId="8" xfId="13" applyNumberFormat="1" applyFont="1" applyBorder="1" applyAlignment="1">
      <alignment horizontal="center" vertical="center"/>
    </xf>
    <xf numFmtId="0" fontId="3" fillId="0" borderId="5" xfId="13" applyNumberFormat="1" applyFont="1" applyBorder="1" applyAlignment="1">
      <alignment horizontal="center" vertical="center"/>
    </xf>
    <xf numFmtId="0" fontId="12" fillId="0" borderId="11" xfId="13" applyNumberFormat="1" applyFont="1" applyBorder="1" applyAlignment="1">
      <alignment vertical="center"/>
    </xf>
    <xf numFmtId="0" fontId="3" fillId="0" borderId="9" xfId="13" applyNumberFormat="1" applyFont="1" applyBorder="1" applyAlignment="1">
      <alignment horizontal="center" vertical="center"/>
    </xf>
    <xf numFmtId="177" fontId="3" fillId="0" borderId="10" xfId="13" applyFont="1" applyBorder="1" applyAlignment="1">
      <alignment horizontal="center" vertical="center"/>
    </xf>
    <xf numFmtId="177" fontId="3" fillId="0" borderId="0" xfId="13" applyFont="1" applyAlignment="1">
      <alignment horizontal="center" vertical="center"/>
    </xf>
    <xf numFmtId="177" fontId="3" fillId="0" borderId="11" xfId="13" applyFont="1" applyBorder="1" applyAlignment="1">
      <alignment horizontal="center" vertical="center"/>
    </xf>
    <xf numFmtId="177" fontId="12" fillId="0" borderId="15" xfId="13" applyFont="1" applyBorder="1" applyAlignment="1">
      <alignment vertical="center"/>
    </xf>
    <xf numFmtId="177" fontId="3" fillId="0" borderId="12" xfId="13" applyFont="1" applyBorder="1" applyAlignment="1">
      <alignment horizontal="center" vertical="center"/>
    </xf>
    <xf numFmtId="177" fontId="3" fillId="0" borderId="13" xfId="13" applyFont="1" applyBorder="1" applyAlignment="1">
      <alignment horizontal="center" vertical="center"/>
    </xf>
    <xf numFmtId="177" fontId="3" fillId="0" borderId="14" xfId="13" applyFont="1" applyBorder="1" applyAlignment="1">
      <alignment horizontal="center" vertical="center"/>
    </xf>
    <xf numFmtId="177" fontId="3" fillId="0" borderId="15" xfId="13" applyFont="1" applyBorder="1" applyAlignment="1">
      <alignment horizontal="center" vertical="center"/>
    </xf>
    <xf numFmtId="0" fontId="3" fillId="0" borderId="9" xfId="9" applyFont="1" applyBorder="1" applyAlignment="1">
      <alignment horizontal="center"/>
    </xf>
    <xf numFmtId="0" fontId="3" fillId="0" borderId="5" xfId="14" applyFont="1" applyFill="1" applyBorder="1">
      <alignment horizontal="left" vertical="center"/>
    </xf>
    <xf numFmtId="171" fontId="3" fillId="0" borderId="5" xfId="10" applyNumberFormat="1" applyFont="1" applyFill="1" applyBorder="1" applyAlignment="1">
      <alignment horizontal="right" vertical="center"/>
    </xf>
    <xf numFmtId="171" fontId="3" fillId="0" borderId="6" xfId="15" applyNumberFormat="1" applyFont="1" applyFill="1" applyBorder="1" applyAlignment="1">
      <alignment horizontal="right" vertical="center"/>
    </xf>
    <xf numFmtId="171" fontId="3" fillId="0" borderId="7" xfId="15" applyNumberFormat="1" applyFont="1" applyFill="1" applyBorder="1" applyAlignment="1">
      <alignment horizontal="right" vertical="center"/>
    </xf>
    <xf numFmtId="171" fontId="3" fillId="0" borderId="6" xfId="10" applyNumberFormat="1" applyFont="1" applyFill="1" applyBorder="1" applyAlignment="1">
      <alignment horizontal="right" vertical="center"/>
    </xf>
    <xf numFmtId="171" fontId="3" fillId="0" borderId="7" xfId="13" applyNumberFormat="1" applyFont="1" applyBorder="1" applyAlignment="1">
      <alignment horizontal="right" vertical="center"/>
    </xf>
    <xf numFmtId="171" fontId="3" fillId="0" borderId="8" xfId="13" applyNumberFormat="1" applyFont="1" applyBorder="1" applyAlignment="1">
      <alignment horizontal="right" vertical="center"/>
    </xf>
    <xf numFmtId="0" fontId="3" fillId="0" borderId="0" xfId="16" applyFont="1" applyBorder="1"/>
    <xf numFmtId="0" fontId="12" fillId="0" borderId="9" xfId="17" applyFont="1" applyFill="1" applyBorder="1">
      <alignment horizontal="left" vertical="center" indent="5"/>
    </xf>
    <xf numFmtId="171" fontId="12" fillId="0" borderId="9" xfId="10" applyNumberFormat="1" applyFont="1" applyFill="1" applyBorder="1" applyAlignment="1" applyProtection="1">
      <alignment horizontal="right" vertical="center"/>
    </xf>
    <xf numFmtId="171" fontId="12" fillId="0" borderId="10" xfId="13" applyNumberFormat="1" applyFont="1" applyBorder="1" applyAlignment="1">
      <alignment horizontal="right" vertical="center"/>
    </xf>
    <xf numFmtId="171" fontId="12" fillId="0" borderId="0" xfId="13" applyNumberFormat="1" applyFont="1" applyAlignment="1">
      <alignment horizontal="right" vertical="center"/>
    </xf>
    <xf numFmtId="171" fontId="12" fillId="0" borderId="10" xfId="10" applyNumberFormat="1" applyFont="1" applyFill="1" applyBorder="1" applyAlignment="1" applyProtection="1">
      <alignment horizontal="right" vertical="center"/>
    </xf>
    <xf numFmtId="171" fontId="30" fillId="0" borderId="0" xfId="18" applyNumberFormat="1" applyFont="1" applyFill="1" applyBorder="1">
      <alignment horizontal="right" vertical="center"/>
    </xf>
    <xf numFmtId="171" fontId="30" fillId="0" borderId="11" xfId="18" applyNumberFormat="1" applyFont="1" applyFill="1" applyBorder="1">
      <alignment horizontal="right" vertical="center"/>
    </xf>
    <xf numFmtId="0" fontId="5" fillId="0" borderId="0" xfId="16" applyFont="1" applyBorder="1"/>
    <xf numFmtId="0" fontId="12" fillId="0" borderId="0" xfId="16" applyFont="1" applyBorder="1"/>
    <xf numFmtId="0" fontId="3" fillId="0" borderId="9" xfId="14" applyFont="1" applyFill="1" applyBorder="1">
      <alignment horizontal="left" vertical="center"/>
    </xf>
    <xf numFmtId="171" fontId="3" fillId="0" borderId="9" xfId="10" applyNumberFormat="1" applyFont="1" applyFill="1" applyBorder="1" applyAlignment="1">
      <alignment horizontal="right" vertical="center"/>
    </xf>
    <xf numFmtId="171" fontId="3" fillId="0" borderId="10" xfId="15" applyNumberFormat="1" applyFont="1" applyFill="1" applyBorder="1" applyAlignment="1">
      <alignment horizontal="right" vertical="center"/>
    </xf>
    <xf numFmtId="171" fontId="3" fillId="0" borderId="0" xfId="15" applyNumberFormat="1" applyFont="1" applyFill="1" applyBorder="1" applyAlignment="1">
      <alignment horizontal="right" vertical="center"/>
    </xf>
    <xf numFmtId="171" fontId="3" fillId="0" borderId="10" xfId="10" applyNumberFormat="1" applyFont="1" applyFill="1" applyBorder="1" applyAlignment="1">
      <alignment horizontal="right" vertical="center"/>
    </xf>
    <xf numFmtId="171" fontId="3" fillId="0" borderId="0" xfId="13" applyNumberFormat="1" applyFont="1" applyAlignment="1">
      <alignment horizontal="right" vertical="center"/>
    </xf>
    <xf numFmtId="171" fontId="3" fillId="0" borderId="11" xfId="13" applyNumberFormat="1" applyFont="1" applyBorder="1" applyAlignment="1">
      <alignment horizontal="right" vertical="center"/>
    </xf>
    <xf numFmtId="171" fontId="12" fillId="0" borderId="9" xfId="10" applyNumberFormat="1" applyFont="1" applyFill="1" applyBorder="1" applyAlignment="1">
      <alignment horizontal="right" vertical="center"/>
    </xf>
    <xf numFmtId="171" fontId="12" fillId="0" borderId="10" xfId="10" applyNumberFormat="1" applyFont="1" applyFill="1" applyBorder="1" applyAlignment="1">
      <alignment horizontal="right" vertical="center"/>
    </xf>
    <xf numFmtId="171" fontId="12" fillId="0" borderId="11" xfId="13" applyNumberFormat="1" applyFont="1" applyBorder="1" applyAlignment="1">
      <alignment horizontal="right" vertical="center"/>
    </xf>
    <xf numFmtId="171" fontId="12" fillId="0" borderId="0" xfId="10" applyNumberFormat="1" applyFont="1" applyFill="1" applyBorder="1" applyAlignment="1">
      <alignment horizontal="right" vertical="center"/>
    </xf>
    <xf numFmtId="171" fontId="12" fillId="0" borderId="11" xfId="10" applyNumberFormat="1" applyFont="1" applyFill="1" applyBorder="1" applyAlignment="1">
      <alignment horizontal="right" vertical="center"/>
    </xf>
    <xf numFmtId="171" fontId="12" fillId="0" borderId="0" xfId="10" applyNumberFormat="1" applyFont="1" applyFill="1" applyBorder="1" applyAlignment="1" applyProtection="1">
      <alignment horizontal="right" vertical="center"/>
    </xf>
    <xf numFmtId="171" fontId="12" fillId="0" borderId="11" xfId="10" applyNumberFormat="1" applyFont="1" applyFill="1" applyBorder="1" applyAlignment="1" applyProtection="1">
      <alignment horizontal="right" vertical="center"/>
    </xf>
    <xf numFmtId="177" fontId="3" fillId="0" borderId="9" xfId="13" applyFont="1" applyBorder="1" applyAlignment="1">
      <alignment vertical="center"/>
    </xf>
    <xf numFmtId="171" fontId="31" fillId="0" borderId="0" xfId="19" applyNumberFormat="1" applyFont="1" applyFill="1" applyBorder="1">
      <alignment horizontal="right" vertical="center"/>
    </xf>
    <xf numFmtId="171" fontId="31" fillId="0" borderId="11" xfId="20" applyNumberFormat="1" applyFont="1" applyFill="1" applyBorder="1">
      <alignment horizontal="right" vertical="center"/>
    </xf>
    <xf numFmtId="171" fontId="30" fillId="0" borderId="10" xfId="10" applyNumberFormat="1" applyFont="1" applyFill="1" applyBorder="1" applyAlignment="1">
      <alignment horizontal="right" vertical="center"/>
    </xf>
    <xf numFmtId="171" fontId="30" fillId="0" borderId="0" xfId="19" applyNumberFormat="1" applyFont="1" applyFill="1" applyBorder="1">
      <alignment horizontal="right" vertical="center"/>
    </xf>
    <xf numFmtId="171" fontId="30" fillId="0" borderId="11" xfId="20" applyNumberFormat="1" applyFont="1" applyFill="1" applyBorder="1">
      <alignment horizontal="right" vertical="center"/>
    </xf>
    <xf numFmtId="177" fontId="3" fillId="0" borderId="12" xfId="13" applyFont="1" applyBorder="1" applyAlignment="1">
      <alignment vertical="center"/>
    </xf>
    <xf numFmtId="171" fontId="3" fillId="0" borderId="12" xfId="10" applyNumberFormat="1" applyFont="1" applyFill="1" applyBorder="1" applyAlignment="1">
      <alignment horizontal="right" vertical="center"/>
    </xf>
    <xf numFmtId="171" fontId="3" fillId="0" borderId="13" xfId="15" applyNumberFormat="1" applyFont="1" applyFill="1" applyBorder="1" applyAlignment="1">
      <alignment horizontal="right" vertical="center"/>
    </xf>
    <xf numFmtId="171" fontId="3" fillId="0" borderId="14" xfId="15" applyNumberFormat="1" applyFont="1" applyFill="1" applyBorder="1" applyAlignment="1">
      <alignment horizontal="right" vertical="center"/>
    </xf>
    <xf numFmtId="171" fontId="3" fillId="0" borderId="13" xfId="10" applyNumberFormat="1" applyFont="1" applyFill="1" applyBorder="1" applyAlignment="1">
      <alignment horizontal="right" vertical="center"/>
    </xf>
    <xf numFmtId="171" fontId="3" fillId="0" borderId="14" xfId="13" applyNumberFormat="1" applyFont="1" applyBorder="1" applyAlignment="1">
      <alignment horizontal="right" vertical="center"/>
    </xf>
    <xf numFmtId="171" fontId="3" fillId="0" borderId="15" xfId="13" applyNumberFormat="1" applyFont="1" applyBorder="1" applyAlignment="1">
      <alignment horizontal="right" vertical="center"/>
    </xf>
    <xf numFmtId="171" fontId="12" fillId="0" borderId="9" xfId="10" applyNumberFormat="1" applyFont="1" applyFill="1" applyBorder="1"/>
    <xf numFmtId="171" fontId="12" fillId="0" borderId="10" xfId="9" applyNumberFormat="1" applyFont="1" applyBorder="1"/>
    <xf numFmtId="171" fontId="12" fillId="0" borderId="0" xfId="9" applyNumberFormat="1" applyFont="1"/>
    <xf numFmtId="171" fontId="12" fillId="0" borderId="11" xfId="9" applyNumberFormat="1" applyFont="1" applyBorder="1"/>
    <xf numFmtId="171" fontId="12" fillId="0" borderId="10" xfId="10" applyNumberFormat="1" applyFont="1" applyFill="1" applyBorder="1"/>
    <xf numFmtId="177" fontId="12" fillId="0" borderId="9" xfId="13" applyFont="1" applyBorder="1" applyAlignment="1">
      <alignment vertical="center"/>
    </xf>
    <xf numFmtId="171" fontId="12" fillId="0" borderId="0" xfId="9" applyNumberFormat="1" applyFont="1" applyAlignment="1">
      <alignment horizontal="right"/>
    </xf>
    <xf numFmtId="171" fontId="12" fillId="0" borderId="11" xfId="9" applyNumberFormat="1" applyFont="1" applyBorder="1" applyAlignment="1">
      <alignment horizontal="right"/>
    </xf>
    <xf numFmtId="177" fontId="12" fillId="0" borderId="12" xfId="13" applyFont="1" applyBorder="1" applyAlignment="1">
      <alignment vertical="center"/>
    </xf>
    <xf numFmtId="171" fontId="12" fillId="0" borderId="12" xfId="10" applyNumberFormat="1" applyFont="1" applyFill="1" applyBorder="1"/>
    <xf numFmtId="171" fontId="12" fillId="0" borderId="13" xfId="9" applyNumberFormat="1" applyFont="1" applyBorder="1" applyAlignment="1">
      <alignment horizontal="right"/>
    </xf>
    <xf numFmtId="171" fontId="12" fillId="0" borderId="14" xfId="9" applyNumberFormat="1" applyFont="1" applyBorder="1" applyAlignment="1">
      <alignment horizontal="right"/>
    </xf>
    <xf numFmtId="171" fontId="12" fillId="0" borderId="15" xfId="9" applyNumberFormat="1" applyFont="1" applyBorder="1" applyAlignment="1">
      <alignment horizontal="right"/>
    </xf>
    <xf numFmtId="171" fontId="12" fillId="0" borderId="13" xfId="10" applyNumberFormat="1" applyFont="1" applyFill="1" applyBorder="1"/>
    <xf numFmtId="0" fontId="12" fillId="0" borderId="23" xfId="9" applyFont="1" applyBorder="1" applyAlignment="1">
      <alignment horizontal="center" vertical="center" wrapText="1"/>
    </xf>
    <xf numFmtId="0" fontId="31" fillId="0" borderId="24" xfId="9" applyFont="1" applyBorder="1" applyAlignment="1">
      <alignment horizontal="center" vertical="center" wrapText="1"/>
    </xf>
    <xf numFmtId="0" fontId="31" fillId="0" borderId="25" xfId="9" applyFont="1" applyBorder="1" applyAlignment="1">
      <alignment vertical="center" wrapText="1"/>
    </xf>
    <xf numFmtId="0" fontId="12" fillId="0" borderId="23" xfId="9" applyFont="1" applyBorder="1" applyAlignment="1">
      <alignment vertical="center" wrapText="1"/>
    </xf>
    <xf numFmtId="0" fontId="30" fillId="0" borderId="24" xfId="9" applyFont="1" applyBorder="1" applyAlignment="1">
      <alignment horizontal="center" vertical="center" wrapText="1"/>
    </xf>
    <xf numFmtId="0" fontId="30" fillId="0" borderId="25" xfId="9" applyFont="1" applyBorder="1" applyAlignment="1">
      <alignment vertical="center" wrapText="1"/>
    </xf>
    <xf numFmtId="0" fontId="12" fillId="0" borderId="25" xfId="9" applyFont="1" applyBorder="1" applyAlignment="1">
      <alignment horizontal="left" vertical="center" wrapText="1"/>
    </xf>
    <xf numFmtId="0" fontId="3" fillId="0" borderId="25" xfId="9" applyFont="1" applyBorder="1" applyAlignment="1">
      <alignment horizontal="left" vertical="center" wrapText="1"/>
    </xf>
    <xf numFmtId="0" fontId="12" fillId="0" borderId="24" xfId="9" applyFont="1" applyBorder="1" applyAlignment="1">
      <alignment horizontal="center" vertical="center" wrapText="1"/>
    </xf>
    <xf numFmtId="0" fontId="12" fillId="0" borderId="25" xfId="9" applyFont="1" applyBorder="1" applyAlignment="1">
      <alignment horizontal="right" vertical="center" wrapText="1"/>
    </xf>
    <xf numFmtId="0" fontId="12" fillId="0" borderId="25" xfId="9" applyFont="1" applyBorder="1" applyAlignment="1">
      <alignment vertical="center" wrapText="1"/>
    </xf>
    <xf numFmtId="0" fontId="12" fillId="0" borderId="26" xfId="9" applyFont="1" applyBorder="1" applyAlignment="1">
      <alignment horizontal="center" vertical="center" wrapText="1"/>
    </xf>
    <xf numFmtId="0" fontId="12" fillId="0" borderId="27" xfId="9" applyFont="1" applyBorder="1" applyAlignment="1">
      <alignment horizontal="right" vertical="center" wrapText="1"/>
    </xf>
    <xf numFmtId="0" fontId="12" fillId="0" borderId="27" xfId="9" applyFont="1" applyBorder="1" applyAlignment="1">
      <alignment vertical="center" wrapText="1"/>
    </xf>
    <xf numFmtId="0" fontId="21" fillId="0" borderId="0" xfId="9"/>
    <xf numFmtId="0" fontId="35" fillId="0" borderId="0" xfId="1" applyFont="1"/>
    <xf numFmtId="0" fontId="29" fillId="0" borderId="0" xfId="1" applyFont="1"/>
    <xf numFmtId="0" fontId="29" fillId="0" borderId="0" xfId="13" applyNumberFormat="1" applyFont="1" applyAlignment="1">
      <alignment vertical="top"/>
    </xf>
    <xf numFmtId="0" fontId="29" fillId="0" borderId="0" xfId="22">
      <alignment horizontal="right"/>
    </xf>
    <xf numFmtId="0" fontId="37" fillId="7" borderId="18" xfId="13" applyNumberFormat="1" applyFont="1" applyFill="1" applyBorder="1" applyAlignment="1">
      <alignment horizontal="center" vertical="center"/>
    </xf>
    <xf numFmtId="0" fontId="37" fillId="7" borderId="18" xfId="13" quotePrefix="1" applyNumberFormat="1" applyFont="1" applyFill="1" applyBorder="1" applyAlignment="1">
      <alignment horizontal="center" vertical="center"/>
    </xf>
    <xf numFmtId="49" fontId="37" fillId="7" borderId="28" xfId="13" quotePrefix="1" applyNumberFormat="1" applyFont="1" applyFill="1" applyBorder="1" applyAlignment="1">
      <alignment horizontal="center" vertical="center"/>
    </xf>
    <xf numFmtId="0" fontId="37" fillId="7" borderId="19" xfId="13" applyNumberFormat="1" applyFont="1" applyFill="1" applyBorder="1" applyAlignment="1">
      <alignment horizontal="left" vertical="center" wrapText="1"/>
    </xf>
    <xf numFmtId="0" fontId="37" fillId="7" borderId="19" xfId="13" applyNumberFormat="1" applyFont="1" applyFill="1" applyBorder="1" applyAlignment="1">
      <alignment horizontal="center" vertical="center"/>
    </xf>
    <xf numFmtId="0" fontId="37" fillId="7" borderId="19" xfId="13" quotePrefix="1" applyNumberFormat="1" applyFont="1" applyFill="1" applyBorder="1" applyAlignment="1">
      <alignment horizontal="center" vertical="center"/>
    </xf>
    <xf numFmtId="49" fontId="37" fillId="7" borderId="24" xfId="13" quotePrefix="1" applyNumberFormat="1" applyFont="1" applyFill="1" applyBorder="1" applyAlignment="1">
      <alignment horizontal="center" vertical="center"/>
    </xf>
    <xf numFmtId="0" fontId="37" fillId="7" borderId="32" xfId="13" applyNumberFormat="1" applyFont="1" applyFill="1" applyBorder="1" applyAlignment="1">
      <alignment horizontal="left" vertical="center" wrapText="1"/>
    </xf>
    <xf numFmtId="0" fontId="40" fillId="7" borderId="32" xfId="13" applyNumberFormat="1" applyFont="1" applyFill="1" applyBorder="1" applyAlignment="1">
      <alignment horizontal="center" vertical="center"/>
    </xf>
    <xf numFmtId="0" fontId="37" fillId="7" borderId="32" xfId="13" quotePrefix="1" applyNumberFormat="1" applyFont="1" applyFill="1" applyBorder="1" applyAlignment="1">
      <alignment horizontal="center" vertical="center"/>
    </xf>
    <xf numFmtId="0" fontId="37" fillId="7" borderId="32" xfId="13" applyNumberFormat="1" applyFont="1" applyFill="1" applyBorder="1" applyAlignment="1">
      <alignment horizontal="center" vertical="center"/>
    </xf>
    <xf numFmtId="0" fontId="29" fillId="7" borderId="2" xfId="13" applyNumberFormat="1" applyFont="1" applyFill="1" applyBorder="1" applyAlignment="1">
      <alignment vertical="center"/>
    </xf>
    <xf numFmtId="2" fontId="41" fillId="4" borderId="16" xfId="9" applyNumberFormat="1" applyFont="1" applyFill="1" applyBorder="1" applyAlignment="1">
      <alignment horizontal="right"/>
    </xf>
    <xf numFmtId="2" fontId="41" fillId="8" borderId="16" xfId="9" applyNumberFormat="1" applyFont="1" applyFill="1" applyBorder="1" applyAlignment="1">
      <alignment horizontal="right"/>
    </xf>
    <xf numFmtId="2" fontId="41" fillId="2" borderId="16" xfId="9" applyNumberFormat="1" applyFont="1" applyFill="1" applyBorder="1" applyAlignment="1">
      <alignment horizontal="right"/>
    </xf>
    <xf numFmtId="0" fontId="29" fillId="7" borderId="26" xfId="13" applyNumberFormat="1" applyFont="1" applyFill="1" applyBorder="1" applyAlignment="1">
      <alignment vertical="center"/>
    </xf>
    <xf numFmtId="0" fontId="41" fillId="2" borderId="16" xfId="9" applyFont="1" applyFill="1" applyBorder="1" applyAlignment="1">
      <alignment horizontal="left" indent="2"/>
    </xf>
    <xf numFmtId="0" fontId="29" fillId="7" borderId="21" xfId="13" applyNumberFormat="1" applyFont="1" applyFill="1" applyBorder="1" applyAlignment="1">
      <alignment vertical="center"/>
    </xf>
    <xf numFmtId="0" fontId="29" fillId="7" borderId="1" xfId="13" applyNumberFormat="1" applyFont="1" applyFill="1" applyBorder="1" applyAlignment="1">
      <alignment vertical="center"/>
    </xf>
    <xf numFmtId="0" fontId="29" fillId="7" borderId="2" xfId="13" quotePrefix="1" applyNumberFormat="1" applyFont="1" applyFill="1" applyBorder="1" applyAlignment="1">
      <alignment vertical="center"/>
    </xf>
    <xf numFmtId="0" fontId="29" fillId="7" borderId="22" xfId="13" applyNumberFormat="1" applyFont="1" applyFill="1" applyBorder="1" applyAlignment="1">
      <alignment vertical="center"/>
    </xf>
    <xf numFmtId="0" fontId="29" fillId="7" borderId="16" xfId="13" applyNumberFormat="1" applyFont="1" applyFill="1" applyBorder="1" applyAlignment="1">
      <alignment vertical="center"/>
    </xf>
    <xf numFmtId="0" fontId="37" fillId="7" borderId="21" xfId="13" applyNumberFormat="1" applyFont="1" applyFill="1" applyBorder="1" applyAlignment="1">
      <alignment vertical="center"/>
    </xf>
    <xf numFmtId="0" fontId="37" fillId="7" borderId="1" xfId="13" applyNumberFormat="1" applyFont="1" applyFill="1" applyBorder="1" applyAlignment="1">
      <alignment vertical="center"/>
    </xf>
    <xf numFmtId="0" fontId="29" fillId="7" borderId="24" xfId="13" applyNumberFormat="1" applyFont="1" applyFill="1" applyBorder="1" applyAlignment="1">
      <alignment vertical="center"/>
    </xf>
    <xf numFmtId="0" fontId="29" fillId="7" borderId="25" xfId="13" applyNumberFormat="1" applyFont="1" applyFill="1" applyBorder="1" applyAlignment="1">
      <alignment vertical="center"/>
    </xf>
    <xf numFmtId="0" fontId="29" fillId="7" borderId="27" xfId="13" applyNumberFormat="1" applyFont="1" applyFill="1" applyBorder="1" applyAlignment="1">
      <alignment vertical="center"/>
    </xf>
    <xf numFmtId="0" fontId="42" fillId="0" borderId="0" xfId="1" applyFont="1" applyAlignment="1">
      <alignment horizontal="left"/>
    </xf>
    <xf numFmtId="0" fontId="26" fillId="0" borderId="0" xfId="1" applyFont="1"/>
    <xf numFmtId="0" fontId="26" fillId="0" borderId="0" xfId="22" applyFont="1">
      <alignment horizontal="right"/>
    </xf>
    <xf numFmtId="0" fontId="45" fillId="0" borderId="0" xfId="1" applyFont="1"/>
    <xf numFmtId="0" fontId="33" fillId="0" borderId="0" xfId="21" applyFill="1"/>
    <xf numFmtId="0" fontId="28" fillId="0" borderId="0" xfId="13" applyNumberFormat="1" applyFont="1" applyAlignment="1">
      <alignment horizontal="left" vertical="center"/>
    </xf>
    <xf numFmtId="177" fontId="26" fillId="0" borderId="0" xfId="13" applyAlignment="1">
      <alignment horizontal="center" vertical="center"/>
    </xf>
    <xf numFmtId="177" fontId="26" fillId="0" borderId="0" xfId="13" applyAlignment="1">
      <alignment vertical="center"/>
    </xf>
    <xf numFmtId="177" fontId="28" fillId="7" borderId="18" xfId="13" applyFont="1" applyFill="1" applyBorder="1" applyAlignment="1">
      <alignment horizontal="left" vertical="center"/>
    </xf>
    <xf numFmtId="177" fontId="28" fillId="7" borderId="19" xfId="13" applyFont="1" applyFill="1" applyBorder="1" applyAlignment="1">
      <alignment horizontal="left" vertical="center"/>
    </xf>
    <xf numFmtId="177" fontId="28" fillId="7" borderId="18" xfId="13" applyFont="1" applyFill="1" applyBorder="1" applyAlignment="1">
      <alignment horizontal="center" vertical="center"/>
    </xf>
    <xf numFmtId="177" fontId="28" fillId="7" borderId="18" xfId="13" applyFont="1" applyFill="1" applyBorder="1" applyAlignment="1">
      <alignment vertical="center" wrapText="1"/>
    </xf>
    <xf numFmtId="177" fontId="28" fillId="7" borderId="19" xfId="13" applyFont="1" applyFill="1" applyBorder="1" applyAlignment="1">
      <alignment horizontal="center" vertical="center" wrapText="1"/>
    </xf>
    <xf numFmtId="177" fontId="28" fillId="7" borderId="19" xfId="13" applyFont="1" applyFill="1" applyBorder="1" applyAlignment="1">
      <alignment horizontal="center" vertical="center"/>
    </xf>
    <xf numFmtId="177" fontId="28" fillId="7" borderId="32" xfId="13" applyFont="1" applyFill="1" applyBorder="1" applyAlignment="1">
      <alignment horizontal="center" vertical="center"/>
    </xf>
    <xf numFmtId="177" fontId="28" fillId="7" borderId="29" xfId="13" applyFont="1" applyFill="1" applyBorder="1" applyAlignment="1">
      <alignment horizontal="center" vertical="center"/>
    </xf>
    <xf numFmtId="177" fontId="26" fillId="7" borderId="34" xfId="13" applyFill="1" applyBorder="1" applyAlignment="1">
      <alignment vertical="center"/>
    </xf>
    <xf numFmtId="177" fontId="26" fillId="7" borderId="16" xfId="13" applyFill="1" applyBorder="1" applyAlignment="1">
      <alignment vertical="center"/>
    </xf>
    <xf numFmtId="0" fontId="48" fillId="7" borderId="16" xfId="23" applyFont="1">
      <alignment horizontal="right" vertical="center"/>
    </xf>
    <xf numFmtId="0" fontId="26" fillId="0" borderId="0" xfId="24" applyFont="1" applyBorder="1"/>
    <xf numFmtId="0" fontId="50" fillId="0" borderId="0" xfId="1" applyFont="1" applyAlignment="1">
      <alignment horizontal="left"/>
    </xf>
    <xf numFmtId="0" fontId="50" fillId="0" borderId="0" xfId="1" applyFont="1" applyAlignment="1">
      <alignment vertical="center"/>
    </xf>
    <xf numFmtId="0" fontId="26" fillId="0" borderId="0" xfId="1" applyFont="1" applyAlignment="1">
      <alignment vertical="center"/>
    </xf>
    <xf numFmtId="0" fontId="26" fillId="9" borderId="16" xfId="24" applyFont="1" applyFill="1" applyBorder="1" applyAlignment="1">
      <alignment horizontal="left" vertical="center"/>
    </xf>
    <xf numFmtId="0" fontId="11" fillId="0" borderId="0" xfId="1" applyFont="1" applyAlignment="1">
      <alignment vertical="center"/>
    </xf>
    <xf numFmtId="0" fontId="12" fillId="0" borderId="0" xfId="1" applyFont="1" applyAlignment="1">
      <alignment vertical="center"/>
    </xf>
    <xf numFmtId="0" fontId="52" fillId="0" borderId="0" xfId="1" applyFont="1" applyAlignment="1">
      <alignment vertical="center"/>
    </xf>
    <xf numFmtId="0" fontId="3" fillId="0" borderId="1" xfId="1" applyFont="1" applyBorder="1" applyAlignment="1">
      <alignment horizontal="left" vertical="center"/>
    </xf>
    <xf numFmtId="0" fontId="3" fillId="0" borderId="1" xfId="1" applyFont="1" applyBorder="1" applyAlignment="1">
      <alignment horizontal="center" vertical="center"/>
    </xf>
    <xf numFmtId="0" fontId="3" fillId="0" borderId="0" xfId="1" applyFont="1" applyAlignment="1">
      <alignment horizontal="center" vertical="center"/>
    </xf>
    <xf numFmtId="0" fontId="12" fillId="0" borderId="0" xfId="1" applyFont="1" applyAlignment="1">
      <alignment horizontal="left" vertical="center"/>
    </xf>
    <xf numFmtId="3" fontId="12" fillId="0" borderId="0" xfId="1" applyNumberFormat="1" applyFont="1" applyAlignment="1">
      <alignment vertical="center"/>
    </xf>
    <xf numFmtId="2" fontId="52" fillId="0" borderId="0" xfId="1" applyNumberFormat="1" applyFont="1" applyAlignment="1">
      <alignment vertical="center"/>
    </xf>
    <xf numFmtId="0" fontId="3" fillId="0" borderId="0" xfId="1" applyFont="1" applyAlignment="1">
      <alignment horizontal="left" vertical="center"/>
    </xf>
    <xf numFmtId="2" fontId="3" fillId="0" borderId="0" xfId="1" applyNumberFormat="1" applyFont="1" applyAlignment="1">
      <alignment vertical="center"/>
    </xf>
    <xf numFmtId="4" fontId="12" fillId="0" borderId="0" xfId="1" applyNumberFormat="1" applyFont="1" applyAlignment="1">
      <alignment vertical="center"/>
    </xf>
    <xf numFmtId="0" fontId="5" fillId="0" borderId="0" xfId="1" applyFont="1" applyAlignment="1">
      <alignment vertical="center"/>
    </xf>
    <xf numFmtId="0" fontId="3" fillId="0" borderId="1" xfId="1" applyFont="1" applyBorder="1" applyAlignment="1">
      <alignment vertical="center"/>
    </xf>
    <xf numFmtId="3" fontId="3" fillId="0" borderId="0" xfId="1" applyNumberFormat="1" applyFont="1" applyAlignment="1">
      <alignment vertical="center"/>
    </xf>
    <xf numFmtId="0" fontId="12" fillId="10" borderId="0" xfId="1" applyFont="1" applyFill="1" applyAlignment="1">
      <alignment horizontal="left" vertical="center"/>
    </xf>
    <xf numFmtId="0" fontId="12" fillId="10" borderId="0" xfId="1" applyFont="1" applyFill="1" applyAlignment="1">
      <alignment vertical="center"/>
    </xf>
    <xf numFmtId="4" fontId="12" fillId="10" borderId="0" xfId="1" applyNumberFormat="1" applyFont="1" applyFill="1" applyAlignment="1">
      <alignment vertical="center"/>
    </xf>
    <xf numFmtId="0" fontId="3" fillId="0" borderId="0" xfId="1" applyFont="1" applyAlignment="1">
      <alignment vertical="center"/>
    </xf>
    <xf numFmtId="0" fontId="53" fillId="0" borderId="0" xfId="1" applyFont="1" applyAlignment="1">
      <alignment vertical="center"/>
    </xf>
    <xf numFmtId="0" fontId="12" fillId="0" borderId="1" xfId="1" applyFont="1" applyBorder="1" applyAlignment="1">
      <alignment horizontal="left" vertical="center"/>
    </xf>
    <xf numFmtId="0" fontId="3" fillId="11" borderId="0" xfId="1" applyFont="1" applyFill="1" applyAlignment="1">
      <alignment horizontal="left" vertical="center"/>
    </xf>
    <xf numFmtId="0" fontId="3" fillId="11" borderId="0" xfId="1" applyFont="1" applyFill="1" applyAlignment="1">
      <alignment vertical="center"/>
    </xf>
    <xf numFmtId="167" fontId="3" fillId="11" borderId="0" xfId="1" applyNumberFormat="1" applyFont="1" applyFill="1" applyAlignment="1">
      <alignment vertical="center"/>
    </xf>
    <xf numFmtId="10" fontId="3" fillId="0" borderId="0" xfId="1" applyNumberFormat="1" applyFont="1" applyAlignment="1">
      <alignment vertical="center"/>
    </xf>
    <xf numFmtId="2" fontId="12" fillId="0" borderId="0" xfId="1" applyNumberFormat="1" applyFont="1" applyAlignment="1">
      <alignment vertical="center"/>
    </xf>
    <xf numFmtId="0" fontId="11" fillId="0" borderId="0" xfId="1" applyFont="1" applyAlignment="1">
      <alignment horizontal="left" vertical="center"/>
    </xf>
    <xf numFmtId="0" fontId="12" fillId="0" borderId="0" xfId="1" applyFont="1" applyAlignment="1">
      <alignment horizontal="right" vertical="center"/>
    </xf>
    <xf numFmtId="0" fontId="3" fillId="0" borderId="1" xfId="1" applyFont="1" applyBorder="1" applyAlignment="1">
      <alignment horizontal="right" vertical="center"/>
    </xf>
    <xf numFmtId="0" fontId="3" fillId="0" borderId="0" xfId="1" applyFont="1" applyAlignment="1">
      <alignment horizontal="right" vertical="center"/>
    </xf>
    <xf numFmtId="178" fontId="12" fillId="0" borderId="0" xfId="1" applyNumberFormat="1" applyFont="1" applyAlignment="1">
      <alignment horizontal="right" vertical="center"/>
    </xf>
    <xf numFmtId="2" fontId="52" fillId="0" borderId="0" xfId="1" applyNumberFormat="1" applyFont="1" applyAlignment="1">
      <alignment horizontal="right" vertical="center"/>
    </xf>
    <xf numFmtId="178" fontId="3" fillId="0" borderId="0" xfId="1" applyNumberFormat="1" applyFont="1" applyAlignment="1">
      <alignment horizontal="right" vertical="center"/>
    </xf>
    <xf numFmtId="0" fontId="52" fillId="0" borderId="0" xfId="1" applyFont="1" applyAlignment="1">
      <alignment horizontal="right" vertical="center"/>
    </xf>
    <xf numFmtId="2" fontId="12" fillId="0" borderId="0" xfId="1" applyNumberFormat="1" applyFont="1" applyAlignment="1">
      <alignment horizontal="right" vertical="center"/>
    </xf>
    <xf numFmtId="0" fontId="5" fillId="0" borderId="0" xfId="1" applyFont="1" applyAlignment="1">
      <alignment horizontal="left" vertical="center"/>
    </xf>
    <xf numFmtId="179" fontId="12" fillId="0" borderId="0" xfId="1" applyNumberFormat="1" applyFont="1" applyAlignment="1">
      <alignment horizontal="right" vertical="center"/>
    </xf>
    <xf numFmtId="179" fontId="3" fillId="0" borderId="0" xfId="1" applyNumberFormat="1" applyFont="1" applyAlignment="1">
      <alignment horizontal="right" vertical="center"/>
    </xf>
    <xf numFmtId="180" fontId="12" fillId="10" borderId="0" xfId="1" applyNumberFormat="1" applyFont="1" applyFill="1" applyAlignment="1">
      <alignment horizontal="right" vertical="center"/>
    </xf>
    <xf numFmtId="2" fontId="12" fillId="10" borderId="0" xfId="1" applyNumberFormat="1" applyFont="1" applyFill="1" applyAlignment="1">
      <alignment horizontal="right" vertical="center"/>
    </xf>
    <xf numFmtId="167" fontId="3" fillId="11" borderId="0" xfId="1" applyNumberFormat="1" applyFont="1" applyFill="1" applyAlignment="1">
      <alignment horizontal="right" vertical="center"/>
    </xf>
    <xf numFmtId="10" fontId="3" fillId="0" borderId="0" xfId="1" applyNumberFormat="1" applyFont="1" applyAlignment="1">
      <alignment horizontal="right" vertical="center"/>
    </xf>
    <xf numFmtId="0" fontId="11" fillId="0" borderId="0" xfId="1" applyFont="1"/>
    <xf numFmtId="0" fontId="12" fillId="0" borderId="0" xfId="1" applyFont="1" applyAlignment="1">
      <alignment horizontal="left"/>
    </xf>
    <xf numFmtId="0" fontId="12" fillId="0" borderId="0" xfId="1" applyFont="1"/>
    <xf numFmtId="180" fontId="12" fillId="0" borderId="0" xfId="1" applyNumberFormat="1" applyFont="1" applyAlignment="1">
      <alignment horizontal="right" vertical="center"/>
    </xf>
    <xf numFmtId="2" fontId="12" fillId="0" borderId="0" xfId="1" applyNumberFormat="1" applyFont="1"/>
    <xf numFmtId="0" fontId="3" fillId="0" borderId="0" xfId="1" applyFont="1"/>
    <xf numFmtId="0" fontId="3" fillId="0" borderId="0" xfId="1" applyFont="1" applyAlignment="1">
      <alignment horizontal="left"/>
    </xf>
    <xf numFmtId="180" fontId="3" fillId="0" borderId="0" xfId="1" applyNumberFormat="1" applyFont="1" applyAlignment="1">
      <alignment horizontal="right" vertical="center"/>
    </xf>
    <xf numFmtId="2" fontId="3" fillId="0" borderId="0" xfId="1" applyNumberFormat="1" applyFont="1"/>
    <xf numFmtId="0" fontId="5" fillId="0" borderId="0" xfId="1" applyFont="1"/>
    <xf numFmtId="180" fontId="12" fillId="10" borderId="0" xfId="1" applyNumberFormat="1" applyFont="1" applyFill="1" applyAlignment="1">
      <alignment horizontal="left" vertical="center"/>
    </xf>
    <xf numFmtId="0" fontId="3" fillId="11" borderId="0" xfId="1" applyFont="1" applyFill="1" applyAlignment="1">
      <alignment horizontal="left" vertical="center" wrapText="1"/>
    </xf>
    <xf numFmtId="10" fontId="3" fillId="11" borderId="0" xfId="25" applyNumberFormat="1" applyFont="1" applyFill="1" applyBorder="1"/>
    <xf numFmtId="10" fontId="3" fillId="0" borderId="0" xfId="25" applyNumberFormat="1" applyFont="1" applyFill="1" applyBorder="1"/>
    <xf numFmtId="167" fontId="12" fillId="0" borderId="0" xfId="1" applyNumberFormat="1" applyFont="1"/>
    <xf numFmtId="10" fontId="12" fillId="0" borderId="0" xfId="1" applyNumberFormat="1" applyFont="1"/>
    <xf numFmtId="0" fontId="12" fillId="0" borderId="0" xfId="1" applyFont="1" applyAlignment="1">
      <alignment horizontal="center"/>
    </xf>
    <xf numFmtId="0" fontId="3" fillId="0" borderId="6" xfId="9" applyFont="1" applyBorder="1" applyAlignment="1">
      <alignment horizontal="center" vertical="center"/>
    </xf>
    <xf numFmtId="0" fontId="3" fillId="0" borderId="7" xfId="9" applyFont="1" applyBorder="1" applyAlignment="1">
      <alignment horizontal="center" vertical="center"/>
    </xf>
    <xf numFmtId="0" fontId="3" fillId="0" borderId="8" xfId="9" applyFont="1" applyBorder="1" applyAlignment="1">
      <alignment horizontal="center" vertical="center"/>
    </xf>
    <xf numFmtId="0" fontId="3" fillId="0" borderId="10" xfId="9" applyFont="1" applyBorder="1" applyAlignment="1">
      <alignment horizontal="center" vertical="center"/>
    </xf>
    <xf numFmtId="0" fontId="3" fillId="0" borderId="0" xfId="9" applyFont="1" applyAlignment="1">
      <alignment horizontal="center" vertical="center"/>
    </xf>
    <xf numFmtId="0" fontId="3" fillId="0" borderId="11" xfId="9" applyFont="1" applyBorder="1" applyAlignment="1">
      <alignment horizontal="center" vertical="center"/>
    </xf>
    <xf numFmtId="1" fontId="3" fillId="0" borderId="6" xfId="9" applyNumberFormat="1" applyFont="1" applyBorder="1" applyAlignment="1">
      <alignment horizontal="center"/>
    </xf>
    <xf numFmtId="1" fontId="3" fillId="0" borderId="7" xfId="9" applyNumberFormat="1" applyFont="1" applyBorder="1" applyAlignment="1">
      <alignment horizontal="center"/>
    </xf>
    <xf numFmtId="1" fontId="3" fillId="0" borderId="8" xfId="9" applyNumberFormat="1" applyFont="1" applyBorder="1" applyAlignment="1">
      <alignment horizontal="center"/>
    </xf>
    <xf numFmtId="0" fontId="3" fillId="0" borderId="6" xfId="9" applyFont="1" applyBorder="1" applyAlignment="1">
      <alignment horizontal="center"/>
    </xf>
    <xf numFmtId="0" fontId="3" fillId="0" borderId="7" xfId="9" applyFont="1" applyBorder="1" applyAlignment="1">
      <alignment horizontal="center"/>
    </xf>
    <xf numFmtId="0" fontId="3" fillId="0" borderId="8" xfId="9" applyFont="1" applyBorder="1" applyAlignment="1">
      <alignment horizontal="center"/>
    </xf>
    <xf numFmtId="0" fontId="3" fillId="0" borderId="6" xfId="13" applyNumberFormat="1" applyFont="1" applyBorder="1" applyAlignment="1">
      <alignment horizontal="center" vertical="center"/>
    </xf>
    <xf numFmtId="0" fontId="3" fillId="0" borderId="7" xfId="13" applyNumberFormat="1" applyFont="1" applyBorder="1" applyAlignment="1">
      <alignment horizontal="center" vertical="center"/>
    </xf>
    <xf numFmtId="0" fontId="3" fillId="0" borderId="8" xfId="13" applyNumberFormat="1" applyFont="1" applyBorder="1" applyAlignment="1">
      <alignment horizontal="center" vertical="center"/>
    </xf>
    <xf numFmtId="177" fontId="3" fillId="0" borderId="10" xfId="13" applyFont="1" applyBorder="1" applyAlignment="1">
      <alignment horizontal="center" vertical="center"/>
    </xf>
    <xf numFmtId="177" fontId="3" fillId="0" borderId="0" xfId="13" applyFont="1" applyAlignment="1">
      <alignment horizontal="center" vertical="center"/>
    </xf>
    <xf numFmtId="177" fontId="3" fillId="0" borderId="11" xfId="13" applyFont="1" applyBorder="1" applyAlignment="1">
      <alignment horizontal="center" vertical="center"/>
    </xf>
    <xf numFmtId="0" fontId="30" fillId="0" borderId="21" xfId="9" applyFont="1" applyBorder="1" applyAlignment="1">
      <alignment horizontal="center" vertical="center" wrapText="1"/>
    </xf>
    <xf numFmtId="0" fontId="30" fillId="0" borderId="22" xfId="9" applyFont="1" applyBorder="1" applyAlignment="1">
      <alignment horizontal="center" vertical="center" wrapText="1"/>
    </xf>
    <xf numFmtId="0" fontId="42" fillId="0" borderId="0" xfId="1" applyFont="1" applyAlignment="1">
      <alignment horizontal="left"/>
    </xf>
    <xf numFmtId="177" fontId="37" fillId="7" borderId="28" xfId="13" applyFont="1" applyFill="1" applyBorder="1" applyAlignment="1">
      <alignment horizontal="left" vertical="center"/>
    </xf>
    <xf numFmtId="177" fontId="37" fillId="7" borderId="3" xfId="13" applyFont="1" applyFill="1" applyBorder="1" applyAlignment="1">
      <alignment horizontal="left" vertical="center"/>
    </xf>
    <xf numFmtId="177" fontId="37" fillId="7" borderId="23" xfId="13" applyFont="1" applyFill="1" applyBorder="1" applyAlignment="1">
      <alignment horizontal="left" vertical="center"/>
    </xf>
    <xf numFmtId="177" fontId="29" fillId="7" borderId="26" xfId="13" applyFont="1" applyFill="1" applyBorder="1" applyAlignment="1">
      <alignment horizontal="left" vertical="center" wrapText="1"/>
    </xf>
    <xf numFmtId="177" fontId="29" fillId="7" borderId="2" xfId="13" applyFont="1" applyFill="1" applyBorder="1" applyAlignment="1">
      <alignment horizontal="left" vertical="center" wrapText="1"/>
    </xf>
    <xf numFmtId="177" fontId="29" fillId="7" borderId="27" xfId="13" applyFont="1" applyFill="1" applyBorder="1" applyAlignment="1">
      <alignment horizontal="left" vertical="center" wrapText="1"/>
    </xf>
    <xf numFmtId="0" fontId="29" fillId="0" borderId="16" xfId="1" applyFont="1" applyBorder="1" applyAlignment="1">
      <alignment horizontal="left" vertical="center"/>
    </xf>
    <xf numFmtId="2" fontId="41" fillId="0" borderId="16" xfId="9" applyNumberFormat="1" applyFont="1" applyBorder="1" applyAlignment="1">
      <alignment horizontal="right"/>
    </xf>
    <xf numFmtId="0" fontId="29" fillId="0" borderId="1" xfId="1" applyFont="1" applyBorder="1" applyAlignment="1">
      <alignment horizontal="left" vertical="center"/>
    </xf>
    <xf numFmtId="0" fontId="29" fillId="0" borderId="22" xfId="1" applyFont="1" applyBorder="1" applyAlignment="1">
      <alignment horizontal="left" vertical="center"/>
    </xf>
    <xf numFmtId="0" fontId="29" fillId="7" borderId="21" xfId="13" applyNumberFormat="1" applyFont="1" applyFill="1" applyBorder="1" applyAlignment="1">
      <alignment horizontal="left" vertical="center" wrapText="1"/>
    </xf>
    <xf numFmtId="0" fontId="29" fillId="7" borderId="1" xfId="13" applyNumberFormat="1" applyFont="1" applyFill="1" applyBorder="1" applyAlignment="1">
      <alignment horizontal="left" vertical="center" wrapText="1"/>
    </xf>
    <xf numFmtId="0" fontId="29" fillId="7" borderId="22" xfId="13" applyNumberFormat="1" applyFont="1" applyFill="1" applyBorder="1" applyAlignment="1">
      <alignment horizontal="left" vertical="center" wrapText="1"/>
    </xf>
    <xf numFmtId="177" fontId="42" fillId="0" borderId="0" xfId="13" applyFont="1" applyAlignment="1">
      <alignment horizontal="left" vertical="center"/>
    </xf>
    <xf numFmtId="0" fontId="29" fillId="7" borderId="33" xfId="13" applyNumberFormat="1" applyFont="1" applyFill="1" applyBorder="1" applyAlignment="1">
      <alignment horizontal="left" vertical="top" wrapText="1"/>
    </xf>
    <xf numFmtId="0" fontId="29" fillId="7" borderId="19" xfId="13" applyNumberFormat="1" applyFont="1" applyFill="1" applyBorder="1" applyAlignment="1">
      <alignment horizontal="left" vertical="top" wrapText="1"/>
    </xf>
    <xf numFmtId="0" fontId="29" fillId="7" borderId="20" xfId="13" applyNumberFormat="1" applyFont="1" applyFill="1" applyBorder="1" applyAlignment="1">
      <alignment horizontal="left" vertical="top" wrapText="1"/>
    </xf>
    <xf numFmtId="0" fontId="29" fillId="7" borderId="33" xfId="13" applyNumberFormat="1" applyFont="1" applyFill="1" applyBorder="1" applyAlignment="1">
      <alignment horizontal="left" vertical="center" wrapText="1"/>
    </xf>
    <xf numFmtId="0" fontId="29" fillId="7" borderId="19" xfId="13" applyNumberFormat="1" applyFont="1" applyFill="1" applyBorder="1" applyAlignment="1">
      <alignment horizontal="left" vertical="center" wrapText="1"/>
    </xf>
    <xf numFmtId="0" fontId="29" fillId="7" borderId="20" xfId="13" applyNumberFormat="1" applyFont="1" applyFill="1" applyBorder="1" applyAlignment="1">
      <alignment horizontal="left" vertical="center" wrapText="1"/>
    </xf>
    <xf numFmtId="0" fontId="29" fillId="7" borderId="18" xfId="13" applyNumberFormat="1" applyFont="1" applyFill="1" applyBorder="1" applyAlignment="1">
      <alignment horizontal="left" vertical="top" wrapText="1"/>
    </xf>
    <xf numFmtId="0" fontId="34" fillId="0" borderId="0" xfId="21" applyFont="1" applyFill="1" applyAlignment="1">
      <alignment horizontal="left"/>
    </xf>
    <xf numFmtId="0" fontId="37" fillId="7" borderId="28" xfId="13" applyNumberFormat="1" applyFont="1" applyFill="1" applyBorder="1" applyAlignment="1">
      <alignment horizontal="left" vertical="center"/>
    </xf>
    <xf numFmtId="0" fontId="37" fillId="7" borderId="3" xfId="13" applyNumberFormat="1" applyFont="1" applyFill="1" applyBorder="1" applyAlignment="1">
      <alignment horizontal="left" vertical="center"/>
    </xf>
    <xf numFmtId="0" fontId="37" fillId="7" borderId="23" xfId="13" applyNumberFormat="1" applyFont="1" applyFill="1" applyBorder="1" applyAlignment="1">
      <alignment horizontal="left" vertical="center"/>
    </xf>
    <xf numFmtId="49" fontId="37" fillId="7" borderId="18" xfId="13" applyNumberFormat="1" applyFont="1" applyFill="1" applyBorder="1" applyAlignment="1">
      <alignment horizontal="center" vertical="center" wrapText="1"/>
    </xf>
    <xf numFmtId="49" fontId="37" fillId="7" borderId="19" xfId="13" applyNumberFormat="1" applyFont="1" applyFill="1" applyBorder="1" applyAlignment="1">
      <alignment horizontal="center" vertical="center" wrapText="1"/>
    </xf>
    <xf numFmtId="49" fontId="37" fillId="7" borderId="32" xfId="13" applyNumberFormat="1" applyFont="1" applyFill="1" applyBorder="1" applyAlignment="1">
      <alignment horizontal="center" vertical="center" wrapText="1"/>
    </xf>
    <xf numFmtId="0" fontId="37" fillId="7" borderId="24" xfId="13" applyNumberFormat="1" applyFont="1" applyFill="1" applyBorder="1" applyAlignment="1">
      <alignment horizontal="center" vertical="center"/>
    </xf>
    <xf numFmtId="0" fontId="37" fillId="7" borderId="0" xfId="13" applyNumberFormat="1" applyFont="1" applyFill="1" applyAlignment="1">
      <alignment horizontal="center" vertical="center"/>
    </xf>
    <xf numFmtId="0" fontId="37" fillId="7" borderId="25" xfId="13" applyNumberFormat="1" applyFont="1" applyFill="1" applyBorder="1" applyAlignment="1">
      <alignment horizontal="center" vertical="center"/>
    </xf>
    <xf numFmtId="0" fontId="37" fillId="7" borderId="29" xfId="13" applyNumberFormat="1" applyFont="1" applyFill="1" applyBorder="1" applyAlignment="1">
      <alignment horizontal="center" vertical="center"/>
    </xf>
    <xf numFmtId="0" fontId="37" fillId="7" borderId="30" xfId="13" applyNumberFormat="1" applyFont="1" applyFill="1" applyBorder="1" applyAlignment="1">
      <alignment horizontal="center" vertical="center"/>
    </xf>
    <xf numFmtId="0" fontId="37" fillId="7" borderId="31" xfId="13" applyNumberFormat="1" applyFont="1" applyFill="1" applyBorder="1" applyAlignment="1">
      <alignment horizontal="center" vertical="center"/>
    </xf>
    <xf numFmtId="2" fontId="41" fillId="4" borderId="16" xfId="9" applyNumberFormat="1" applyFont="1" applyFill="1" applyBorder="1" applyAlignment="1">
      <alignment horizontal="right"/>
    </xf>
    <xf numFmtId="0" fontId="26" fillId="9" borderId="1" xfId="24" applyFont="1" applyFill="1" applyBorder="1" applyAlignment="1">
      <alignment horizontal="left" vertical="center"/>
    </xf>
    <xf numFmtId="0" fontId="26" fillId="9" borderId="22" xfId="24" applyFont="1" applyFill="1" applyBorder="1" applyAlignment="1">
      <alignment horizontal="left" vertical="center"/>
    </xf>
    <xf numFmtId="0" fontId="50" fillId="0" borderId="0" xfId="1" applyFont="1" applyAlignment="1">
      <alignment horizontal="left" vertical="center"/>
    </xf>
    <xf numFmtId="0" fontId="50" fillId="0" borderId="0" xfId="1" applyFont="1" applyAlignment="1">
      <alignment vertical="center" wrapText="1"/>
    </xf>
    <xf numFmtId="0" fontId="26" fillId="0" borderId="0" xfId="1" applyFont="1" applyAlignment="1">
      <alignment vertical="center" wrapText="1"/>
    </xf>
    <xf numFmtId="0" fontId="50" fillId="0" borderId="0" xfId="1" applyFont="1" applyAlignment="1">
      <alignment horizontal="left" wrapText="1"/>
    </xf>
    <xf numFmtId="0" fontId="26" fillId="0" borderId="0" xfId="1" applyFont="1" applyAlignment="1">
      <alignment horizontal="left" wrapText="1"/>
    </xf>
    <xf numFmtId="177" fontId="28" fillId="7" borderId="28" xfId="13" applyFont="1" applyFill="1" applyBorder="1" applyAlignment="1">
      <alignment horizontal="left"/>
    </xf>
    <xf numFmtId="177" fontId="28" fillId="7" borderId="3" xfId="13" applyFont="1" applyFill="1" applyBorder="1" applyAlignment="1">
      <alignment horizontal="left"/>
    </xf>
    <xf numFmtId="177" fontId="28" fillId="7" borderId="23" xfId="13" applyFont="1" applyFill="1" applyBorder="1" applyAlignment="1">
      <alignment horizontal="left"/>
    </xf>
    <xf numFmtId="177" fontId="28" fillId="7" borderId="26" xfId="13" applyFont="1" applyFill="1" applyBorder="1" applyAlignment="1" applyProtection="1">
      <alignment horizontal="left" vertical="center" wrapText="1"/>
      <protection locked="0"/>
    </xf>
    <xf numFmtId="177" fontId="26" fillId="7" borderId="2" xfId="13" applyFill="1" applyBorder="1" applyAlignment="1" applyProtection="1">
      <alignment horizontal="left" vertical="center" wrapText="1"/>
      <protection locked="0"/>
    </xf>
    <xf numFmtId="177" fontId="26" fillId="7" borderId="27" xfId="13" applyFill="1" applyBorder="1" applyAlignment="1" applyProtection="1">
      <alignment horizontal="left" vertical="center" wrapText="1"/>
      <protection locked="0"/>
    </xf>
    <xf numFmtId="0" fontId="33" fillId="0" borderId="0" xfId="21" applyFill="1" applyAlignment="1">
      <alignment horizontal="left"/>
    </xf>
    <xf numFmtId="0" fontId="33" fillId="0" borderId="0" xfId="1" applyFont="1" applyAlignment="1">
      <alignment horizontal="left"/>
    </xf>
    <xf numFmtId="177" fontId="28" fillId="7" borderId="21" xfId="13" applyFont="1" applyFill="1" applyBorder="1" applyAlignment="1">
      <alignment horizontal="center" vertical="center"/>
    </xf>
    <xf numFmtId="177" fontId="28" fillId="7" borderId="1" xfId="13" applyFont="1" applyFill="1" applyBorder="1" applyAlignment="1">
      <alignment horizontal="center" vertical="center"/>
    </xf>
    <xf numFmtId="177" fontId="28" fillId="7" borderId="22" xfId="13" applyFont="1" applyFill="1" applyBorder="1" applyAlignment="1">
      <alignment horizontal="center" vertical="center"/>
    </xf>
    <xf numFmtId="0" fontId="50" fillId="0" borderId="0" xfId="1" applyFont="1" applyAlignment="1">
      <alignment horizontal="left" vertical="center" wrapText="1"/>
    </xf>
  </cellXfs>
  <cellStyles count="26">
    <cellStyle name="5x indented GHG Textfiels" xfId="17" xr:uid="{C87E26DF-3F05-4263-9758-9537B47A4DA7}"/>
    <cellStyle name="AggOrange_bld_it" xfId="23" xr:uid="{490B204A-97BE-4BE6-918B-355EC51491BE}"/>
    <cellStyle name="AggOrange_CRFReport-template" xfId="19" xr:uid="{A694F189-3696-4AC4-879F-C13A1B3FF146}"/>
    <cellStyle name="AggOrange9_CRFReport-template" xfId="18" xr:uid="{6AAF9E58-671E-4414-9818-541533833F0F}"/>
    <cellStyle name="AggOrangeRBorder_CRFReport-template" xfId="20" xr:uid="{8AE4A584-BDEE-474C-8C73-E4A536CA31A4}"/>
    <cellStyle name="Comma 2" xfId="4" xr:uid="{75C38844-F917-4643-8672-3EC6B1907148}"/>
    <cellStyle name="Comma 3" xfId="10" xr:uid="{849C6B7D-B826-47ED-B9DC-8752472052A7}"/>
    <cellStyle name="Constants" xfId="22" xr:uid="{DE094E8E-EF79-4528-8B8E-9BFCAEB758DA}"/>
    <cellStyle name="Empty_L_border" xfId="16" xr:uid="{04870DB1-3EA0-4082-A159-18437EF97975}"/>
    <cellStyle name="Empty_TBorder" xfId="24" xr:uid="{A941DE36-01DE-47C4-ACF9-1F098C38F38B}"/>
    <cellStyle name="Even" xfId="7" xr:uid="{4F5FED58-9C62-4F6C-B964-94C027751B41}"/>
    <cellStyle name="Header" xfId="6" xr:uid="{F52B8B49-0D00-4509-9660-97AE7388E712}"/>
    <cellStyle name="Headline" xfId="21" xr:uid="{2D16FA51-F914-43C5-B73C-94C82ACA4B33}"/>
    <cellStyle name="Normal" xfId="0" builtinId="0"/>
    <cellStyle name="Normal 2" xfId="1" xr:uid="{BA61E74C-B397-4218-BD99-0948BD6EE391}"/>
    <cellStyle name="Normal 2 2" xfId="2" xr:uid="{530ECB29-63E9-435E-B06D-840665DB678E}"/>
    <cellStyle name="Normal 3" xfId="5" xr:uid="{29D67CC5-D57B-4BEA-826B-CF7559C65D6D}"/>
    <cellStyle name="Normal 4" xfId="9" xr:uid="{A774CD9A-3CCD-4190-A6DF-8BAE7283328E}"/>
    <cellStyle name="Normal GHG Textfiels Bold" xfId="14" xr:uid="{3C406A2A-B017-4A45-A5E8-B00394F65EC0}"/>
    <cellStyle name="Normal GHG-Shade" xfId="15" xr:uid="{FA0C76FE-5524-4EB9-89D9-492E16B6568C}"/>
    <cellStyle name="Normal_2000balx" xfId="11" xr:uid="{B2D2A783-F318-475A-A34F-CFF26D3F91C3}"/>
    <cellStyle name="Normal_CRFReport-template" xfId="12" xr:uid="{1C8AD60D-ACF7-4569-B952-383F5BEC4A0F}"/>
    <cellStyle name="Odd" xfId="8" xr:uid="{F7D937F9-25C1-4567-A661-04AF2066C03E}"/>
    <cellStyle name="Percent 2" xfId="3" xr:uid="{0DA84D8B-FF05-49C3-B8EA-264619D729A5}"/>
    <cellStyle name="Percent 2 2" xfId="25" xr:uid="{DF3858E5-2272-4EBB-B5C0-FF6BCE14482A}"/>
    <cellStyle name="Обычный_CRF2002 (1)" xfId="13" xr:uid="{42590358-A25F-4E60-9D02-C0A88B17502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_rels/chart3.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4.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5.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8215822431644863E-2"/>
          <c:y val="5.2672104932898811E-2"/>
          <c:w val="0.90041181104800228"/>
          <c:h val="0.8924486367224661"/>
        </c:manualLayout>
      </c:layout>
      <c:lineChart>
        <c:grouping val="standard"/>
        <c:varyColors val="0"/>
        <c:ser>
          <c:idx val="0"/>
          <c:order val="0"/>
          <c:tx>
            <c:strRef>
              <c:f>'Table 3.1.6 Figure 3.1.1'!$B$23</c:f>
              <c:strCache>
                <c:ptCount val="1"/>
                <c:pt idx="0">
                  <c:v>Difference between Tier 1 and Tier 3 IEF</c:v>
                </c:pt>
              </c:strCache>
            </c:strRef>
          </c:tx>
          <c:dLbls>
            <c:dLbl>
              <c:idx val="0"/>
              <c:layout>
                <c:manualLayout>
                  <c:x val="-1.1453265572253032E-2"/>
                  <c:y val="-5.698026102901524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9CFA-4661-884C-83D59BE33E4C}"/>
                </c:ext>
              </c:extLst>
            </c:dLbl>
            <c:dLbl>
              <c:idx val="1"/>
              <c:layout>
                <c:manualLayout>
                  <c:x val="-1.1047320534224357E-2"/>
                  <c:y val="-6.1354905979218423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9CFA-4661-884C-83D59BE33E4C}"/>
                </c:ext>
              </c:extLst>
            </c:dLbl>
            <c:dLbl>
              <c:idx val="2"/>
              <c:layout>
                <c:manualLayout>
                  <c:x val="-6.4660080235927004E-3"/>
                  <c:y val="-5.277359508143682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9CFA-4661-884C-83D59BE33E4C}"/>
                </c:ext>
              </c:extLst>
            </c:dLbl>
            <c:dLbl>
              <c:idx val="3"/>
              <c:layout>
                <c:manualLayout>
                  <c:x val="-6.0600629855640173E-3"/>
                  <c:y val="-4.4182504584187321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9CFA-4661-884C-83D59BE33E4C}"/>
                </c:ext>
              </c:extLst>
            </c:dLbl>
            <c:dLbl>
              <c:idx val="4"/>
              <c:layout>
                <c:manualLayout>
                  <c:x val="-1.504869476089195E-2"/>
                  <c:y val="-4.219350663358866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9CFA-4661-884C-83D59BE33E4C}"/>
                </c:ext>
              </c:extLst>
            </c:dLbl>
            <c:dLbl>
              <c:idx val="5"/>
              <c:layout>
                <c:manualLayout>
                  <c:x val="-3.1604891732051154E-3"/>
                  <c:y val="-3.9066911156653401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9CFA-4661-884C-83D59BE33E4C}"/>
                </c:ext>
              </c:extLst>
            </c:dLbl>
            <c:dLbl>
              <c:idx val="6"/>
              <c:layout>
                <c:manualLayout>
                  <c:x val="6.6400326781802894E-3"/>
                  <c:y val="-2.824290799266538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9CFA-4661-884C-83D59BE33E4C}"/>
                </c:ext>
              </c:extLst>
            </c:dLbl>
            <c:dLbl>
              <c:idx val="7"/>
              <c:layout>
                <c:manualLayout>
                  <c:x val="-2.6091536084621816E-4"/>
                  <c:y val="-2.98309423650810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9CFA-4661-884C-83D59BE33E4C}"/>
                </c:ext>
              </c:extLst>
            </c:dLbl>
            <c:dLbl>
              <c:idx val="8"/>
              <c:layout>
                <c:manualLayout>
                  <c:x val="6.4080808860869885E-3"/>
                  <c:y val="-3.0862977744220383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9CFA-4661-884C-83D59BE33E4C}"/>
                </c:ext>
              </c:extLst>
            </c:dLbl>
            <c:dLbl>
              <c:idx val="9"/>
              <c:layout>
                <c:manualLayout>
                  <c:x val="1.6208602737472381E-2"/>
                  <c:y val="-7.5858051990076638E-3"/>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9CFA-4661-884C-83D59BE33E4C}"/>
                </c:ext>
              </c:extLst>
            </c:dLbl>
            <c:dLbl>
              <c:idx val="10"/>
              <c:layout>
                <c:manualLayout>
                  <c:x val="8.2638128302951266E-3"/>
                  <c:y val="-1.5230575630101011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9CFA-4661-884C-83D59BE33E4C}"/>
                </c:ext>
              </c:extLst>
            </c:dLbl>
            <c:dLbl>
              <c:idx val="11"/>
              <c:layout>
                <c:manualLayout>
                  <c:x val="6.5820741320223421E-3"/>
                  <c:y val="-1.9249415740840631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9CFA-4661-884C-83D59BE33E4C}"/>
                </c:ext>
              </c:extLst>
            </c:dLbl>
            <c:dLbl>
              <c:idx val="12"/>
              <c:layout>
                <c:manualLayout>
                  <c:x val="1.8470279719709153E-2"/>
                  <c:y val="3.6115485564304161E-3"/>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9CFA-4661-884C-83D59BE33E4C}"/>
                </c:ext>
              </c:extLst>
            </c:dLbl>
            <c:dLbl>
              <c:idx val="13"/>
              <c:layout>
                <c:manualLayout>
                  <c:x val="6.3501223399289415E-3"/>
                  <c:y val="1.2786826304246201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9CFA-4661-884C-83D59BE33E4C}"/>
                </c:ext>
              </c:extLst>
            </c:dLbl>
            <c:dLbl>
              <c:idx val="14"/>
              <c:layout>
                <c:manualLayout>
                  <c:x val="1.5368580372039761E-3"/>
                  <c:y val="1.5722719591557938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9CFA-4661-884C-83D59BE33E4C}"/>
                </c:ext>
              </c:extLst>
            </c:dLbl>
            <c:dLbl>
              <c:idx val="15"/>
              <c:layout>
                <c:manualLayout>
                  <c:x val="8.9896120708184266E-4"/>
                  <c:y val="-2.882047963182683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9CFA-4661-884C-83D59BE33E4C}"/>
                </c:ext>
              </c:extLst>
            </c:dLbl>
            <c:dLbl>
              <c:idx val="16"/>
              <c:layout>
                <c:manualLayout>
                  <c:x val="-8.2730093071353705E-3"/>
                  <c:y val="-5.114155251141543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9CFA-4661-884C-83D59BE33E4C}"/>
                </c:ext>
              </c:extLst>
            </c:dLbl>
            <c:spPr>
              <a:noFill/>
              <a:ln>
                <a:noFill/>
              </a:ln>
              <a:effectLst/>
            </c:spPr>
            <c:txPr>
              <a:bodyPr wrap="square" lIns="38100" tIns="19050" rIns="38100" bIns="19050" anchor="ctr">
                <a:spAutoFit/>
              </a:bodyPr>
              <a:lstStyle/>
              <a:p>
                <a:pPr>
                  <a:defRPr sz="1200">
                    <a:solidFill>
                      <a:srgbClr val="FF0000"/>
                    </a:solidFil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'Table 3.1.6 Figure 3.1.1'!$D$3:$AH$3</c:f>
              <c:numCache>
                <c:formatCode>General</c:formatCode>
                <c:ptCount val="31"/>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numCache>
            </c:numRef>
          </c:cat>
          <c:val>
            <c:numRef>
              <c:f>'Table 3.1.6 Figure 3.1.1'!$D$23:$AH$23</c:f>
              <c:numCache>
                <c:formatCode>0.0%</c:formatCode>
                <c:ptCount val="31"/>
                <c:pt idx="0">
                  <c:v>-1.6487020491624618E-2</c:v>
                </c:pt>
                <c:pt idx="1">
                  <c:v>-1.8962845360959879E-2</c:v>
                </c:pt>
                <c:pt idx="2">
                  <c:v>-1.7594518279383176E-2</c:v>
                </c:pt>
                <c:pt idx="3">
                  <c:v>-1.7574079713904206E-2</c:v>
                </c:pt>
                <c:pt idx="4">
                  <c:v>-1.8837976092811647E-2</c:v>
                </c:pt>
                <c:pt idx="5">
                  <c:v>-1.1078840281960711E-2</c:v>
                </c:pt>
                <c:pt idx="6">
                  <c:v>-1.8897944298953331E-2</c:v>
                </c:pt>
                <c:pt idx="7">
                  <c:v>-3.7026481211356889E-3</c:v>
                </c:pt>
                <c:pt idx="8">
                  <c:v>-1.7604714629962548E-2</c:v>
                </c:pt>
                <c:pt idx="9">
                  <c:v>7.9687896988882324E-3</c:v>
                </c:pt>
                <c:pt idx="10">
                  <c:v>4.6319452201287144E-2</c:v>
                </c:pt>
                <c:pt idx="11">
                  <c:v>-6.7146941558586621E-3</c:v>
                </c:pt>
                <c:pt idx="12">
                  <c:v>8.459786008859542E-3</c:v>
                </c:pt>
                <c:pt idx="13">
                  <c:v>2.7662349816577437E-2</c:v>
                </c:pt>
                <c:pt idx="14">
                  <c:v>3.1589692701183676E-2</c:v>
                </c:pt>
                <c:pt idx="15">
                  <c:v>1.055968839331156E-2</c:v>
                </c:pt>
                <c:pt idx="16">
                  <c:v>1.2688902510740166E-2</c:v>
                </c:pt>
                <c:pt idx="17">
                  <c:v>1.7338204678503149E-2</c:v>
                </c:pt>
                <c:pt idx="18">
                  <c:v>9.9963111680513618E-3</c:v>
                </c:pt>
                <c:pt idx="19">
                  <c:v>7.7310025694321749E-3</c:v>
                </c:pt>
                <c:pt idx="20">
                  <c:v>1.6626065080549274E-2</c:v>
                </c:pt>
                <c:pt idx="21">
                  <c:v>1.8375199323159626E-2</c:v>
                </c:pt>
                <c:pt idx="22">
                  <c:v>1.5959870497154353E-2</c:v>
                </c:pt>
                <c:pt idx="23">
                  <c:v>1.9471074417128774E-2</c:v>
                </c:pt>
                <c:pt idx="24">
                  <c:v>3.0216673142505875E-2</c:v>
                </c:pt>
                <c:pt idx="25">
                  <c:v>1.0337957382896824E-2</c:v>
                </c:pt>
                <c:pt idx="26">
                  <c:v>1.2321921181417967E-2</c:v>
                </c:pt>
                <c:pt idx="27">
                  <c:v>-4.5463317983690712E-3</c:v>
                </c:pt>
                <c:pt idx="28">
                  <c:v>-4.6389669737192506E-3</c:v>
                </c:pt>
                <c:pt idx="29">
                  <c:v>8.5287065254290653E-3</c:v>
                </c:pt>
                <c:pt idx="30">
                  <c:v>-4.2395366106778585E-3</c:v>
                </c:pt>
              </c:numCache>
            </c:numRef>
          </c:val>
          <c:smooth val="0"/>
          <c:extLst>
            <c:ext xmlns:c16="http://schemas.microsoft.com/office/drawing/2014/chart" uri="{C3380CC4-5D6E-409C-BE32-E72D297353CC}">
              <c16:uniqueId val="{00000011-9CFA-4661-884C-83D59BE33E4C}"/>
            </c:ext>
          </c:extLst>
        </c:ser>
        <c:dLbls>
          <c:showLegendKey val="0"/>
          <c:showVal val="1"/>
          <c:showCatName val="0"/>
          <c:showSerName val="0"/>
          <c:showPercent val="0"/>
          <c:showBubbleSize val="0"/>
        </c:dLbls>
        <c:marker val="1"/>
        <c:smooth val="0"/>
        <c:axId val="372088192"/>
        <c:axId val="373656960"/>
      </c:lineChart>
      <c:catAx>
        <c:axId val="372088192"/>
        <c:scaling>
          <c:orientation val="minMax"/>
        </c:scaling>
        <c:delete val="0"/>
        <c:axPos val="b"/>
        <c:numFmt formatCode="General" sourceLinked="1"/>
        <c:majorTickMark val="out"/>
        <c:minorTickMark val="none"/>
        <c:tickLblPos val="nextTo"/>
        <c:txPr>
          <a:bodyPr rot="0" vert="horz"/>
          <a:lstStyle/>
          <a:p>
            <a:pPr>
              <a:defRPr sz="1200"/>
            </a:pPr>
            <a:endParaRPr lang="en-US"/>
          </a:p>
        </c:txPr>
        <c:crossAx val="373656960"/>
        <c:crosses val="autoZero"/>
        <c:auto val="1"/>
        <c:lblAlgn val="ctr"/>
        <c:lblOffset val="100"/>
        <c:tickLblSkip val="1"/>
        <c:tickMarkSkip val="1"/>
        <c:noMultiLvlLbl val="0"/>
      </c:catAx>
      <c:valAx>
        <c:axId val="373656960"/>
        <c:scaling>
          <c:orientation val="minMax"/>
        </c:scaling>
        <c:delete val="0"/>
        <c:axPos val="l"/>
        <c:majorGridlines/>
        <c:title>
          <c:tx>
            <c:rich>
              <a:bodyPr rot="-5400000" vert="horz"/>
              <a:lstStyle/>
              <a:p>
                <a:pPr>
                  <a:defRPr sz="1200"/>
                </a:pPr>
                <a:r>
                  <a:rPr lang="en-IE" sz="1200"/>
                  <a:t>Percentage difference</a:t>
                </a:r>
              </a:p>
            </c:rich>
          </c:tx>
          <c:layout>
            <c:manualLayout>
              <c:xMode val="edge"/>
              <c:yMode val="edge"/>
              <c:x val="8.0430022583054973E-3"/>
              <c:y val="0.3321612047851345"/>
            </c:manualLayout>
          </c:layout>
          <c:overlay val="0"/>
        </c:title>
        <c:numFmt formatCode="0.00%" sourceLinked="0"/>
        <c:majorTickMark val="out"/>
        <c:minorTickMark val="none"/>
        <c:tickLblPos val="nextTo"/>
        <c:txPr>
          <a:bodyPr rot="0" vert="horz"/>
          <a:lstStyle/>
          <a:p>
            <a:pPr>
              <a:defRPr sz="1200"/>
            </a:pPr>
            <a:endParaRPr lang="en-US"/>
          </a:p>
        </c:txPr>
        <c:crossAx val="372088192"/>
        <c:crosses val="autoZero"/>
        <c:crossBetween val="between"/>
      </c:valAx>
      <c:spPr>
        <a:noFill/>
        <a:ln>
          <a:solidFill>
            <a:schemeClr val="tx1"/>
          </a:solidFill>
        </a:ln>
      </c:spPr>
    </c:plotArea>
    <c:plotVisOnly val="1"/>
    <c:dispBlanksAs val="gap"/>
    <c:showDLblsOverMax val="0"/>
  </c:chart>
  <c:spPr>
    <a:noFill/>
    <a:ln>
      <a:noFill/>
    </a:ln>
  </c:spPr>
  <c:printSettings>
    <c:headerFooter alignWithMargins="0"/>
    <c:pageMargins b="1" l="0.75000000000000044" r="0.75000000000000044"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6961295544108845E-2"/>
          <c:y val="7.2119277473608176E-2"/>
          <c:w val="0.92015587676900612"/>
          <c:h val="0.85029361501802447"/>
        </c:manualLayout>
      </c:layout>
      <c:lineChart>
        <c:grouping val="standard"/>
        <c:varyColors val="0"/>
        <c:ser>
          <c:idx val="0"/>
          <c:order val="0"/>
          <c:tx>
            <c:strRef>
              <c:f>'Table 3.1.7 Figure 3.1.2'!$B$26</c:f>
              <c:strCache>
                <c:ptCount val="1"/>
                <c:pt idx="0">
                  <c:v>Difference between Tier 1 and Tier 3 IEF</c:v>
                </c:pt>
              </c:strCache>
            </c:strRef>
          </c:tx>
          <c:dLbls>
            <c:dLbl>
              <c:idx val="0"/>
              <c:layout>
                <c:manualLayout>
                  <c:x val="-1.073503467053157E-2"/>
                  <c:y val="-5.7536258030962704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7485-460A-BBB1-838DA4179FA3}"/>
                </c:ext>
              </c:extLst>
            </c:dLbl>
            <c:dLbl>
              <c:idx val="1"/>
              <c:layout>
                <c:manualLayout>
                  <c:x val="-1.1024354946229012E-2"/>
                  <c:y val="-6.4467948201388833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7485-460A-BBB1-838DA4179FA3}"/>
                </c:ext>
              </c:extLst>
            </c:dLbl>
            <c:dLbl>
              <c:idx val="2"/>
              <c:layout>
                <c:manualLayout>
                  <c:x val="-2.0688684758679271E-2"/>
                  <c:y val="-6.3612348010876188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7485-460A-BBB1-838DA4179FA3}"/>
                </c:ext>
              </c:extLst>
            </c:dLbl>
            <c:dLbl>
              <c:idx val="3"/>
              <c:layout>
                <c:manualLayout>
                  <c:x val="-4.5978030465717662E-2"/>
                  <c:y val="3.6787790005550401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7485-460A-BBB1-838DA4179FA3}"/>
                </c:ext>
              </c:extLst>
            </c:dLbl>
            <c:dLbl>
              <c:idx val="4"/>
              <c:layout>
                <c:manualLayout>
                  <c:x val="-9.8090896820393486E-3"/>
                  <c:y val="3.827417452410582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7485-460A-BBB1-838DA4179FA3}"/>
                </c:ext>
              </c:extLst>
            </c:dLbl>
            <c:dLbl>
              <c:idx val="5"/>
              <c:layout>
                <c:manualLayout>
                  <c:x val="1.0734944568380738E-2"/>
                  <c:y val="-3.1288855141450182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7485-460A-BBB1-838DA4179FA3}"/>
                </c:ext>
              </c:extLst>
            </c:dLbl>
            <c:dLbl>
              <c:idx val="6"/>
              <c:layout>
                <c:manualLayout>
                  <c:x val="-1.8721072043881189E-2"/>
                  <c:y val="-4.6058562159926722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7485-460A-BBB1-838DA4179FA3}"/>
                </c:ext>
              </c:extLst>
            </c:dLbl>
            <c:dLbl>
              <c:idx val="7"/>
              <c:layout>
                <c:manualLayout>
                  <c:x val="1.8228528452090861E-3"/>
                  <c:y val="-4.9773884737727932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7485-460A-BBB1-838DA4179FA3}"/>
                </c:ext>
              </c:extLst>
            </c:dLbl>
            <c:dLbl>
              <c:idx val="8"/>
              <c:layout>
                <c:manualLayout>
                  <c:x val="-1.7216486503994079E-2"/>
                  <c:y val="4.706137419599888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7485-460A-BBB1-838DA4179FA3}"/>
                </c:ext>
              </c:extLst>
            </c:dLbl>
            <c:dLbl>
              <c:idx val="9"/>
              <c:layout>
                <c:manualLayout>
                  <c:x val="-1.1255796582739407E-2"/>
                  <c:y val="4.549119382361330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7485-460A-BBB1-838DA4179FA3}"/>
                </c:ext>
              </c:extLst>
            </c:dLbl>
            <c:dLbl>
              <c:idx val="10"/>
              <c:layout>
                <c:manualLayout>
                  <c:x val="-1.4670123876471319E-2"/>
                  <c:y val="-5.3684670261170415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7485-460A-BBB1-838DA4179FA3}"/>
                </c:ext>
              </c:extLst>
            </c:dLbl>
            <c:dLbl>
              <c:idx val="11"/>
              <c:layout>
                <c:manualLayout>
                  <c:x val="-4.5428762504397873E-3"/>
                  <c:y val="-3.9090714407376805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7485-460A-BBB1-838DA4179FA3}"/>
                </c:ext>
              </c:extLst>
            </c:dLbl>
            <c:dLbl>
              <c:idx val="12"/>
              <c:layout>
                <c:manualLayout>
                  <c:x val="2.0167828905203789E-2"/>
                  <c:y val="-1.3838552825130065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7485-460A-BBB1-838DA4179FA3}"/>
                </c:ext>
              </c:extLst>
            </c:dLbl>
            <c:dLbl>
              <c:idx val="13"/>
              <c:layout>
                <c:manualLayout>
                  <c:x val="-8.371183331813253E-3"/>
                  <c:y val="-4.242045462332873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7485-460A-BBB1-838DA4179FA3}"/>
                </c:ext>
              </c:extLst>
            </c:dLbl>
            <c:dLbl>
              <c:idx val="14"/>
              <c:layout>
                <c:manualLayout>
                  <c:x val="-2.2859432599442115E-3"/>
                  <c:y val="-3.7124178957826992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7485-460A-BBB1-838DA4179FA3}"/>
                </c:ext>
              </c:extLst>
            </c:dLbl>
            <c:dLbl>
              <c:idx val="15"/>
              <c:layout>
                <c:manualLayout>
                  <c:x val="-2.635243223055616E-2"/>
                  <c:y val="4.3075910775776972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7485-460A-BBB1-838DA4179FA3}"/>
                </c:ext>
              </c:extLst>
            </c:dLbl>
            <c:dLbl>
              <c:idx val="16"/>
              <c:layout>
                <c:manualLayout>
                  <c:x val="-3.2031280147903615E-2"/>
                  <c:y val="2.7864173413738837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7485-460A-BBB1-838DA4179FA3}"/>
                </c:ext>
              </c:extLst>
            </c:dLbl>
            <c:dLbl>
              <c:idx val="20"/>
              <c:layout>
                <c:manualLayout>
                  <c:x val="-3.0888030888030889E-2"/>
                  <c:y val="6.03948896631823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7485-460A-BBB1-838DA4179FA3}"/>
                </c:ext>
              </c:extLst>
            </c:dLbl>
            <c:dLbl>
              <c:idx val="21"/>
              <c:layout>
                <c:manualLayout>
                  <c:x val="-2.8314028314028315E-2"/>
                  <c:y val="8.362369337979094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7485-460A-BBB1-838DA4179FA3}"/>
                </c:ext>
              </c:extLst>
            </c:dLbl>
            <c:dLbl>
              <c:idx val="22"/>
              <c:layout>
                <c:manualLayout>
                  <c:x val="-2.3166023166023165E-2"/>
                  <c:y val="9.756097560975610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7485-460A-BBB1-838DA4179FA3}"/>
                </c:ext>
              </c:extLst>
            </c:dLbl>
            <c:dLbl>
              <c:idx val="23"/>
              <c:layout>
                <c:manualLayout>
                  <c:x val="-2.7027027027027029E-2"/>
                  <c:y val="-5.574912891986058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7485-460A-BBB1-838DA4179FA3}"/>
                </c:ext>
              </c:extLst>
            </c:dLbl>
            <c:spPr>
              <a:noFill/>
              <a:ln>
                <a:noFill/>
              </a:ln>
              <a:effectLst/>
            </c:spPr>
            <c:txPr>
              <a:bodyPr wrap="square" lIns="38100" tIns="19050" rIns="38100" bIns="19050" anchor="ctr">
                <a:spAutoFit/>
              </a:bodyPr>
              <a:lstStyle/>
              <a:p>
                <a:pPr>
                  <a:defRPr sz="1200">
                    <a:solidFill>
                      <a:srgbClr val="FF0000"/>
                    </a:solidFil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'Table 3.1.7 Figure 3.1.2'!$D$3:$AH$3</c:f>
              <c:numCache>
                <c:formatCode>General</c:formatCode>
                <c:ptCount val="31"/>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numCache>
            </c:numRef>
          </c:cat>
          <c:val>
            <c:numRef>
              <c:f>'Table 3.1.7 Figure 3.1.2'!$D$26:$AH$26</c:f>
              <c:numCache>
                <c:formatCode>0.0%</c:formatCode>
                <c:ptCount val="31"/>
                <c:pt idx="0">
                  <c:v>2.8449325831399086E-2</c:v>
                </c:pt>
                <c:pt idx="1">
                  <c:v>1.4885912937091191E-2</c:v>
                </c:pt>
                <c:pt idx="2">
                  <c:v>9.8064866018705878E-3</c:v>
                </c:pt>
                <c:pt idx="3">
                  <c:v>3.1487537287769947E-3</c:v>
                </c:pt>
                <c:pt idx="4">
                  <c:v>9.1640338130642048E-3</c:v>
                </c:pt>
                <c:pt idx="5">
                  <c:v>2.070303333025247E-2</c:v>
                </c:pt>
                <c:pt idx="6">
                  <c:v>3.9119467030926953E-2</c:v>
                </c:pt>
                <c:pt idx="7">
                  <c:v>4.7817930215064197E-2</c:v>
                </c:pt>
                <c:pt idx="8">
                  <c:v>4.7097325873830045E-3</c:v>
                </c:pt>
                <c:pt idx="9">
                  <c:v>1.6822799970489768E-2</c:v>
                </c:pt>
                <c:pt idx="10">
                  <c:v>3.8578212900304928E-2</c:v>
                </c:pt>
                <c:pt idx="11">
                  <c:v>3.5908186303790952E-2</c:v>
                </c:pt>
                <c:pt idx="12">
                  <c:v>2.4588263716465129E-2</c:v>
                </c:pt>
                <c:pt idx="13">
                  <c:v>3.4148642865688986E-2</c:v>
                </c:pt>
                <c:pt idx="14">
                  <c:v>3.1243776478905302E-2</c:v>
                </c:pt>
                <c:pt idx="15">
                  <c:v>1.6112600198465832E-2</c:v>
                </c:pt>
                <c:pt idx="16">
                  <c:v>1.9413388782429673E-2</c:v>
                </c:pt>
                <c:pt idx="17">
                  <c:v>1.0463409833786731E-2</c:v>
                </c:pt>
                <c:pt idx="18">
                  <c:v>2.6500247267710976E-2</c:v>
                </c:pt>
                <c:pt idx="19">
                  <c:v>3.9033080294883823E-2</c:v>
                </c:pt>
                <c:pt idx="20">
                  <c:v>2.0559848850512992E-2</c:v>
                </c:pt>
                <c:pt idx="21">
                  <c:v>2.4264627899915046E-2</c:v>
                </c:pt>
                <c:pt idx="22">
                  <c:v>2.6659138775847652E-2</c:v>
                </c:pt>
                <c:pt idx="23">
                  <c:v>3.3689129254403739E-2</c:v>
                </c:pt>
                <c:pt idx="24">
                  <c:v>2.7086232990447361E-2</c:v>
                </c:pt>
                <c:pt idx="25">
                  <c:v>1.4330223185354147E-2</c:v>
                </c:pt>
                <c:pt idx="26">
                  <c:v>2.1277063293776533E-2</c:v>
                </c:pt>
                <c:pt idx="27">
                  <c:v>3.0143420661682949E-2</c:v>
                </c:pt>
                <c:pt idx="28">
                  <c:v>2.6252859596379192E-2</c:v>
                </c:pt>
                <c:pt idx="29">
                  <c:v>4.2973536895028766E-2</c:v>
                </c:pt>
                <c:pt idx="30">
                  <c:v>3.9540041387003497E-2</c:v>
                </c:pt>
              </c:numCache>
            </c:numRef>
          </c:val>
          <c:smooth val="0"/>
          <c:extLst>
            <c:ext xmlns:c16="http://schemas.microsoft.com/office/drawing/2014/chart" uri="{C3380CC4-5D6E-409C-BE32-E72D297353CC}">
              <c16:uniqueId val="{00000015-7485-460A-BBB1-838DA4179FA3}"/>
            </c:ext>
          </c:extLst>
        </c:ser>
        <c:dLbls>
          <c:showLegendKey val="0"/>
          <c:showVal val="1"/>
          <c:showCatName val="0"/>
          <c:showSerName val="0"/>
          <c:showPercent val="0"/>
          <c:showBubbleSize val="0"/>
        </c:dLbls>
        <c:marker val="1"/>
        <c:smooth val="0"/>
        <c:axId val="406698240"/>
        <c:axId val="410736512"/>
      </c:lineChart>
      <c:catAx>
        <c:axId val="406698240"/>
        <c:scaling>
          <c:orientation val="minMax"/>
        </c:scaling>
        <c:delete val="0"/>
        <c:axPos val="b"/>
        <c:numFmt formatCode="General" sourceLinked="1"/>
        <c:majorTickMark val="out"/>
        <c:minorTickMark val="none"/>
        <c:tickLblPos val="nextTo"/>
        <c:txPr>
          <a:bodyPr rot="0" vert="horz"/>
          <a:lstStyle/>
          <a:p>
            <a:pPr>
              <a:defRPr sz="1200"/>
            </a:pPr>
            <a:endParaRPr lang="en-US"/>
          </a:p>
        </c:txPr>
        <c:crossAx val="410736512"/>
        <c:crosses val="autoZero"/>
        <c:auto val="1"/>
        <c:lblAlgn val="ctr"/>
        <c:lblOffset val="100"/>
        <c:tickLblSkip val="1"/>
        <c:tickMarkSkip val="1"/>
        <c:noMultiLvlLbl val="0"/>
      </c:catAx>
      <c:valAx>
        <c:axId val="410736512"/>
        <c:scaling>
          <c:orientation val="minMax"/>
        </c:scaling>
        <c:delete val="0"/>
        <c:axPos val="l"/>
        <c:majorGridlines/>
        <c:title>
          <c:tx>
            <c:rich>
              <a:bodyPr rot="-5400000" vert="horz"/>
              <a:lstStyle/>
              <a:p>
                <a:pPr>
                  <a:defRPr sz="1200"/>
                </a:pPr>
                <a:r>
                  <a:rPr lang="en-IE" sz="1200"/>
                  <a:t>Percentage difference</a:t>
                </a:r>
              </a:p>
            </c:rich>
          </c:tx>
          <c:layout>
            <c:manualLayout>
              <c:xMode val="edge"/>
              <c:yMode val="edge"/>
              <c:x val="6.7019172272340128E-3"/>
              <c:y val="0.33462877336893088"/>
            </c:manualLayout>
          </c:layout>
          <c:overlay val="0"/>
        </c:title>
        <c:numFmt formatCode="0.00%" sourceLinked="0"/>
        <c:majorTickMark val="out"/>
        <c:minorTickMark val="none"/>
        <c:tickLblPos val="nextTo"/>
        <c:txPr>
          <a:bodyPr rot="0" vert="horz"/>
          <a:lstStyle/>
          <a:p>
            <a:pPr>
              <a:defRPr sz="1200"/>
            </a:pPr>
            <a:endParaRPr lang="en-US"/>
          </a:p>
        </c:txPr>
        <c:crossAx val="406698240"/>
        <c:crosses val="autoZero"/>
        <c:crossBetween val="between"/>
      </c:valAx>
      <c:spPr>
        <a:noFill/>
        <a:ln>
          <a:solidFill>
            <a:schemeClr val="tx1"/>
          </a:solidFill>
        </a:ln>
      </c:spPr>
    </c:plotArea>
    <c:plotVisOnly val="1"/>
    <c:dispBlanksAs val="gap"/>
    <c:showDLblsOverMax val="0"/>
  </c:chart>
  <c:spPr>
    <a:noFill/>
    <a:ln>
      <a:noFill/>
    </a:ln>
  </c:spPr>
  <c:printSettings>
    <c:headerFooter alignWithMargins="0"/>
    <c:pageMargins b="1" l="0.75000000000000044" r="0.75000000000000044" t="1" header="0.5" footer="0.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Implied</a:t>
            </a:r>
            <a:r>
              <a:rPr lang="en-GB" baseline="0"/>
              <a:t> Emission Factors gCO2/km</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v>Passenger cars</c:v>
          </c:tx>
          <c:spPr>
            <a:ln w="28575" cap="rnd">
              <a:solidFill>
                <a:schemeClr val="accent1"/>
              </a:solidFill>
              <a:round/>
            </a:ln>
            <a:effectLst/>
          </c:spPr>
          <c:marker>
            <c:symbol val="none"/>
          </c:marker>
          <c:cat>
            <c:numRef>
              <c:extLst>
                <c:ext xmlns:c16="http://schemas.microsoft.com/office/drawing/2014/chart" uri="{F5D05F6E-A05E-4728-AFD3-386EB277150F}">
                  <c16:filteredLitCache>
                    <c:numCache>
                      <c:formatCode>General</c:formatCode>
                      <c:ptCount val="1"/>
                      <c:pt idx="0">
                        <c:v>1990</c:v>
                      </c:pt>
                    </c:numCache>
                  </c16:filteredLitCache>
                </c:ext>
              </c:extLst>
              <c:f/>
              <c:numCache>
                <c:formatCode>General</c:formatCode>
                <c:ptCount val="30"/>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numCache>
            </c:numRef>
          </c:cat>
          <c:val>
            <c:numRef>
              <c:extLst>
                <c:ext xmlns:c16="http://schemas.microsoft.com/office/drawing/2014/chart" uri="{F5D05F6E-A05E-4728-AFD3-386EB277150F}">
                  <c16:filteredLitCache>
                    <c:numCache>
                      <c:formatCode>General</c:formatCode>
                      <c:ptCount val="1"/>
                      <c:pt idx="0">
                        <c:v>169.98875004450147</c:v>
                      </c:pt>
                    </c:numCache>
                  </c16:filteredLitCache>
                </c:ext>
              </c:extLst>
              <c:f/>
              <c:numCache>
                <c:formatCode>General</c:formatCode>
                <c:ptCount val="30"/>
                <c:pt idx="0">
                  <c:v>169.59905673565646</c:v>
                </c:pt>
                <c:pt idx="1">
                  <c:v>168.77319463290314</c:v>
                </c:pt>
                <c:pt idx="2">
                  <c:v>168.09554648478198</c:v>
                </c:pt>
                <c:pt idx="3">
                  <c:v>167.31221010533326</c:v>
                </c:pt>
                <c:pt idx="4">
                  <c:v>166.66379236865006</c:v>
                </c:pt>
                <c:pt idx="5">
                  <c:v>165.79040881568338</c:v>
                </c:pt>
                <c:pt idx="6">
                  <c:v>164.76182028014111</c:v>
                </c:pt>
                <c:pt idx="7">
                  <c:v>164.23950967178337</c:v>
                </c:pt>
                <c:pt idx="8">
                  <c:v>163.33275391694195</c:v>
                </c:pt>
                <c:pt idx="9">
                  <c:v>162.37474337890978</c:v>
                </c:pt>
                <c:pt idx="10">
                  <c:v>162.35673797277525</c:v>
                </c:pt>
                <c:pt idx="11">
                  <c:v>163.0812828194305</c:v>
                </c:pt>
                <c:pt idx="12">
                  <c:v>163.77743989749794</c:v>
                </c:pt>
                <c:pt idx="13">
                  <c:v>164.69507032054869</c:v>
                </c:pt>
                <c:pt idx="14">
                  <c:v>165.81144568301735</c:v>
                </c:pt>
                <c:pt idx="15">
                  <c:v>167.67075053575266</c:v>
                </c:pt>
                <c:pt idx="16">
                  <c:v>169.52985518634409</c:v>
                </c:pt>
                <c:pt idx="17">
                  <c:v>167.01928010035516</c:v>
                </c:pt>
                <c:pt idx="18">
                  <c:v>167.00394703707354</c:v>
                </c:pt>
                <c:pt idx="19">
                  <c:v>167.36559939363991</c:v>
                </c:pt>
                <c:pt idx="20">
                  <c:v>167.00803576508315</c:v>
                </c:pt>
                <c:pt idx="21">
                  <c:v>166.48434787606445</c:v>
                </c:pt>
                <c:pt idx="22">
                  <c:v>165.79871256308124</c:v>
                </c:pt>
                <c:pt idx="23">
                  <c:v>165.15075177238606</c:v>
                </c:pt>
                <c:pt idx="24">
                  <c:v>164.44262419686945</c:v>
                </c:pt>
                <c:pt idx="25">
                  <c:v>163.77040121562058</c:v>
                </c:pt>
                <c:pt idx="26">
                  <c:v>163.34890565708187</c:v>
                </c:pt>
                <c:pt idx="27">
                  <c:v>162.65454333394769</c:v>
                </c:pt>
                <c:pt idx="28">
                  <c:v>162.00629763857859</c:v>
                </c:pt>
                <c:pt idx="29">
                  <c:v>161.28967330877435</c:v>
                </c:pt>
              </c:numCache>
            </c:numRef>
          </c:val>
          <c:smooth val="0"/>
          <c:extLst>
            <c:ext xmlns:c16="http://schemas.microsoft.com/office/drawing/2014/chart" uri="{C3380CC4-5D6E-409C-BE32-E72D297353CC}">
              <c16:uniqueId val="{00000000-3419-422B-867F-D88EFE7CDF42}"/>
            </c:ext>
          </c:extLst>
        </c:ser>
        <c:ser>
          <c:idx val="1"/>
          <c:order val="1"/>
          <c:tx>
            <c:v>Light Duty Vehicles</c:v>
          </c:tx>
          <c:spPr>
            <a:ln w="28575" cap="rnd">
              <a:solidFill>
                <a:schemeClr val="accent2"/>
              </a:solidFill>
              <a:round/>
            </a:ln>
            <a:effectLst/>
          </c:spPr>
          <c:marker>
            <c:symbol val="none"/>
          </c:marker>
          <c:cat>
            <c:numRef>
              <c:extLst>
                <c:ext xmlns:c16="http://schemas.microsoft.com/office/drawing/2014/chart" uri="{F5D05F6E-A05E-4728-AFD3-386EB277150F}">
                  <c16:filteredLitCache>
                    <c:numCache>
                      <c:formatCode>General</c:formatCode>
                      <c:ptCount val="1"/>
                      <c:pt idx="0">
                        <c:v>1990</c:v>
                      </c:pt>
                    </c:numCache>
                  </c16:filteredLitCache>
                </c:ext>
              </c:extLst>
              <c:f/>
              <c:numCache>
                <c:formatCode>General</c:formatCode>
                <c:ptCount val="30"/>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numCache>
            </c:numRef>
          </c:cat>
          <c:val>
            <c:numRef>
              <c:extLst>
                <c:ext xmlns:c16="http://schemas.microsoft.com/office/drawing/2014/chart" uri="{F5D05F6E-A05E-4728-AFD3-386EB277150F}">
                  <c16:filteredLitCache>
                    <c:numCache>
                      <c:formatCode>General</c:formatCode>
                      <c:ptCount val="1"/>
                      <c:pt idx="0">
                        <c:v>222.48670893158121</c:v>
                      </c:pt>
                    </c:numCache>
                  </c16:filteredLitCache>
                </c:ext>
              </c:extLst>
              <c:f/>
              <c:numCache>
                <c:formatCode>General</c:formatCode>
                <c:ptCount val="30"/>
                <c:pt idx="0">
                  <c:v>222.52180142851248</c:v>
                </c:pt>
                <c:pt idx="1">
                  <c:v>222.47365166873891</c:v>
                </c:pt>
                <c:pt idx="2">
                  <c:v>222.290779698092</c:v>
                </c:pt>
                <c:pt idx="3">
                  <c:v>220.49095874057619</c:v>
                </c:pt>
                <c:pt idx="4">
                  <c:v>218.6112770824561</c:v>
                </c:pt>
                <c:pt idx="5">
                  <c:v>215.17468680941244</c:v>
                </c:pt>
                <c:pt idx="6">
                  <c:v>211.40698107347666</c:v>
                </c:pt>
                <c:pt idx="7">
                  <c:v>209.95271471166268</c:v>
                </c:pt>
                <c:pt idx="8">
                  <c:v>207.97237653999525</c:v>
                </c:pt>
                <c:pt idx="9">
                  <c:v>206.60630348391138</c:v>
                </c:pt>
                <c:pt idx="10">
                  <c:v>205.13702023582499</c:v>
                </c:pt>
                <c:pt idx="11">
                  <c:v>204.42089061009895</c:v>
                </c:pt>
                <c:pt idx="12">
                  <c:v>203.757054613289</c:v>
                </c:pt>
                <c:pt idx="13">
                  <c:v>203.95879955304747</c:v>
                </c:pt>
                <c:pt idx="14">
                  <c:v>205.09014441541166</c:v>
                </c:pt>
                <c:pt idx="15">
                  <c:v>206.27100411193376</c:v>
                </c:pt>
                <c:pt idx="16">
                  <c:v>207.69904050355521</c:v>
                </c:pt>
                <c:pt idx="17">
                  <c:v>210.07253139075024</c:v>
                </c:pt>
                <c:pt idx="18">
                  <c:v>210.49766953658229</c:v>
                </c:pt>
                <c:pt idx="19">
                  <c:v>211.20670918954968</c:v>
                </c:pt>
                <c:pt idx="20">
                  <c:v>211.95014765695774</c:v>
                </c:pt>
                <c:pt idx="21">
                  <c:v>212.30558241263697</c:v>
                </c:pt>
                <c:pt idx="22">
                  <c:v>212.84798078587988</c:v>
                </c:pt>
                <c:pt idx="23">
                  <c:v>214.11310253455719</c:v>
                </c:pt>
                <c:pt idx="24">
                  <c:v>215.28283494829336</c:v>
                </c:pt>
                <c:pt idx="25">
                  <c:v>216.45384492210778</c:v>
                </c:pt>
                <c:pt idx="26">
                  <c:v>218.33877365549455</c:v>
                </c:pt>
                <c:pt idx="27">
                  <c:v>218.55944396735759</c:v>
                </c:pt>
                <c:pt idx="28">
                  <c:v>219.44006969883665</c:v>
                </c:pt>
                <c:pt idx="29">
                  <c:v>220.17582467362897</c:v>
                </c:pt>
              </c:numCache>
            </c:numRef>
          </c:val>
          <c:smooth val="0"/>
          <c:extLst>
            <c:ext xmlns:c16="http://schemas.microsoft.com/office/drawing/2014/chart" uri="{C3380CC4-5D6E-409C-BE32-E72D297353CC}">
              <c16:uniqueId val="{00000001-3419-422B-867F-D88EFE7CDF42}"/>
            </c:ext>
          </c:extLst>
        </c:ser>
        <c:ser>
          <c:idx val="2"/>
          <c:order val="2"/>
          <c:tx>
            <c:v>Heavy Duty Vehicles</c:v>
          </c:tx>
          <c:spPr>
            <a:ln w="28575" cap="rnd">
              <a:solidFill>
                <a:schemeClr val="accent3"/>
              </a:solidFill>
              <a:round/>
            </a:ln>
            <a:effectLst/>
          </c:spPr>
          <c:marker>
            <c:symbol val="none"/>
          </c:marker>
          <c:cat>
            <c:numRef>
              <c:extLst>
                <c:ext xmlns:c16="http://schemas.microsoft.com/office/drawing/2014/chart" uri="{F5D05F6E-A05E-4728-AFD3-386EB277150F}">
                  <c16:filteredLitCache>
                    <c:numCache>
                      <c:formatCode>General</c:formatCode>
                      <c:ptCount val="1"/>
                      <c:pt idx="0">
                        <c:v>1990</c:v>
                      </c:pt>
                    </c:numCache>
                  </c16:filteredLitCache>
                </c:ext>
              </c:extLst>
              <c:f/>
              <c:numCache>
                <c:formatCode>General</c:formatCode>
                <c:ptCount val="30"/>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numCache>
            </c:numRef>
          </c:cat>
          <c:val>
            <c:numRef>
              <c:extLst>
                <c:ext xmlns:c16="http://schemas.microsoft.com/office/drawing/2014/chart" uri="{F5D05F6E-A05E-4728-AFD3-386EB277150F}">
                  <c16:filteredLitCache>
                    <c:numCache>
                      <c:formatCode>General</c:formatCode>
                      <c:ptCount val="1"/>
                      <c:pt idx="0">
                        <c:v>684.59367247211833</c:v>
                      </c:pt>
                    </c:numCache>
                  </c16:filteredLitCache>
                </c:ext>
              </c:extLst>
              <c:f/>
              <c:numCache>
                <c:formatCode>General</c:formatCode>
                <c:ptCount val="30"/>
                <c:pt idx="0">
                  <c:v>676.42793810848104</c:v>
                </c:pt>
                <c:pt idx="1">
                  <c:v>697.16255961037109</c:v>
                </c:pt>
                <c:pt idx="2">
                  <c:v>701.93035630899442</c:v>
                </c:pt>
                <c:pt idx="3">
                  <c:v>707.80708492783401</c:v>
                </c:pt>
                <c:pt idx="4">
                  <c:v>703.71434863064462</c:v>
                </c:pt>
                <c:pt idx="5">
                  <c:v>696.63394095958949</c:v>
                </c:pt>
                <c:pt idx="6">
                  <c:v>684.72244792296362</c:v>
                </c:pt>
                <c:pt idx="7">
                  <c:v>678.9634001664075</c:v>
                </c:pt>
                <c:pt idx="8">
                  <c:v>680.06731842860972</c:v>
                </c:pt>
                <c:pt idx="9">
                  <c:v>670.85258263249113</c:v>
                </c:pt>
                <c:pt idx="10">
                  <c:v>665.18886849725379</c:v>
                </c:pt>
                <c:pt idx="11">
                  <c:v>664.56729937562523</c:v>
                </c:pt>
                <c:pt idx="12">
                  <c:v>666.50696578900704</c:v>
                </c:pt>
                <c:pt idx="13">
                  <c:v>666.85272319213789</c:v>
                </c:pt>
                <c:pt idx="14">
                  <c:v>673.2315625791274</c:v>
                </c:pt>
                <c:pt idx="15">
                  <c:v>675.96864453823605</c:v>
                </c:pt>
                <c:pt idx="16">
                  <c:v>676.52420156459925</c:v>
                </c:pt>
                <c:pt idx="17">
                  <c:v>676.64927958202668</c:v>
                </c:pt>
                <c:pt idx="18">
                  <c:v>669.88790125595938</c:v>
                </c:pt>
                <c:pt idx="19">
                  <c:v>674.114446013666</c:v>
                </c:pt>
                <c:pt idx="20">
                  <c:v>664.72501016896661</c:v>
                </c:pt>
                <c:pt idx="21">
                  <c:v>664.80953478185506</c:v>
                </c:pt>
                <c:pt idx="22">
                  <c:v>670.29429569645492</c:v>
                </c:pt>
                <c:pt idx="23">
                  <c:v>672.25637826148443</c:v>
                </c:pt>
                <c:pt idx="24">
                  <c:v>675.9009895625511</c:v>
                </c:pt>
                <c:pt idx="25">
                  <c:v>686.68310160662668</c:v>
                </c:pt>
                <c:pt idx="26">
                  <c:v>691.99274305944152</c:v>
                </c:pt>
                <c:pt idx="27">
                  <c:v>696.88149194470657</c:v>
                </c:pt>
                <c:pt idx="28">
                  <c:v>700.17311243850429</c:v>
                </c:pt>
                <c:pt idx="29">
                  <c:v>702.65102296985219</c:v>
                </c:pt>
              </c:numCache>
            </c:numRef>
          </c:val>
          <c:smooth val="0"/>
          <c:extLst>
            <c:ext xmlns:c16="http://schemas.microsoft.com/office/drawing/2014/chart" uri="{C3380CC4-5D6E-409C-BE32-E72D297353CC}">
              <c16:uniqueId val="{00000002-3419-422B-867F-D88EFE7CDF42}"/>
            </c:ext>
          </c:extLst>
        </c:ser>
        <c:ser>
          <c:idx val="3"/>
          <c:order val="3"/>
          <c:tx>
            <c:v>Buses</c:v>
          </c:tx>
          <c:spPr>
            <a:ln w="28575" cap="rnd">
              <a:solidFill>
                <a:schemeClr val="accent4"/>
              </a:solidFill>
              <a:round/>
            </a:ln>
            <a:effectLst/>
          </c:spPr>
          <c:marker>
            <c:symbol val="none"/>
          </c:marker>
          <c:cat>
            <c:numRef>
              <c:extLst>
                <c:ext xmlns:c16="http://schemas.microsoft.com/office/drawing/2014/chart" uri="{F5D05F6E-A05E-4728-AFD3-386EB277150F}">
                  <c16:filteredLitCache>
                    <c:numCache>
                      <c:formatCode>General</c:formatCode>
                      <c:ptCount val="1"/>
                      <c:pt idx="0">
                        <c:v>1990</c:v>
                      </c:pt>
                    </c:numCache>
                  </c16:filteredLitCache>
                </c:ext>
              </c:extLst>
              <c:f/>
              <c:numCache>
                <c:formatCode>General</c:formatCode>
                <c:ptCount val="30"/>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numCache>
            </c:numRef>
          </c:cat>
          <c:val>
            <c:numRef>
              <c:extLst>
                <c:ext xmlns:c16="http://schemas.microsoft.com/office/drawing/2014/chart" uri="{F5D05F6E-A05E-4728-AFD3-386EB277150F}">
                  <c16:filteredLitCache>
                    <c:numCache>
                      <c:formatCode>General</c:formatCode>
                      <c:ptCount val="1"/>
                      <c:pt idx="0">
                        <c:v>767.5192936661399</c:v>
                      </c:pt>
                    </c:numCache>
                  </c16:filteredLitCache>
                </c:ext>
              </c:extLst>
              <c:f/>
              <c:numCache>
                <c:formatCode>General</c:formatCode>
                <c:ptCount val="30"/>
                <c:pt idx="0">
                  <c:v>765.96646438536288</c:v>
                </c:pt>
                <c:pt idx="1">
                  <c:v>761.94347593102589</c:v>
                </c:pt>
                <c:pt idx="2">
                  <c:v>761.8980235319259</c:v>
                </c:pt>
                <c:pt idx="3">
                  <c:v>736.06251324834193</c:v>
                </c:pt>
                <c:pt idx="4">
                  <c:v>732.92479570986995</c:v>
                </c:pt>
                <c:pt idx="5">
                  <c:v>725.78092391706525</c:v>
                </c:pt>
                <c:pt idx="6">
                  <c:v>712.82741116767352</c:v>
                </c:pt>
                <c:pt idx="7">
                  <c:v>708.91601395024202</c:v>
                </c:pt>
                <c:pt idx="8">
                  <c:v>702.32506102161312</c:v>
                </c:pt>
                <c:pt idx="9">
                  <c:v>698.58366231223647</c:v>
                </c:pt>
                <c:pt idx="10">
                  <c:v>695.73299953321145</c:v>
                </c:pt>
                <c:pt idx="11">
                  <c:v>698.07813432939315</c:v>
                </c:pt>
                <c:pt idx="12">
                  <c:v>697.87944808578879</c:v>
                </c:pt>
                <c:pt idx="13">
                  <c:v>698.16916989304866</c:v>
                </c:pt>
                <c:pt idx="14">
                  <c:v>698.35659819710327</c:v>
                </c:pt>
                <c:pt idx="15">
                  <c:v>699.87228099430376</c:v>
                </c:pt>
                <c:pt idx="16">
                  <c:v>700.9001184484174</c:v>
                </c:pt>
                <c:pt idx="17">
                  <c:v>702.47139130092989</c:v>
                </c:pt>
                <c:pt idx="18">
                  <c:v>702.66108230972384</c:v>
                </c:pt>
                <c:pt idx="19">
                  <c:v>702.82228670445409</c:v>
                </c:pt>
                <c:pt idx="20">
                  <c:v>702.177885722886</c:v>
                </c:pt>
                <c:pt idx="21">
                  <c:v>701.10935482584364</c:v>
                </c:pt>
                <c:pt idx="22">
                  <c:v>699.79372294270388</c:v>
                </c:pt>
                <c:pt idx="23">
                  <c:v>699.28479306513259</c:v>
                </c:pt>
                <c:pt idx="24">
                  <c:v>699.53574310618069</c:v>
                </c:pt>
                <c:pt idx="25">
                  <c:v>700.85424815962449</c:v>
                </c:pt>
                <c:pt idx="26">
                  <c:v>701.92951497197441</c:v>
                </c:pt>
                <c:pt idx="27">
                  <c:v>703.41791949208027</c:v>
                </c:pt>
                <c:pt idx="28">
                  <c:v>705.87869905686046</c:v>
                </c:pt>
                <c:pt idx="29">
                  <c:v>705.11767804753254</c:v>
                </c:pt>
              </c:numCache>
            </c:numRef>
          </c:val>
          <c:smooth val="0"/>
          <c:extLst>
            <c:ext xmlns:c16="http://schemas.microsoft.com/office/drawing/2014/chart" uri="{C3380CC4-5D6E-409C-BE32-E72D297353CC}">
              <c16:uniqueId val="{00000003-3419-422B-867F-D88EFE7CDF42}"/>
            </c:ext>
          </c:extLst>
        </c:ser>
        <c:ser>
          <c:idx val="4"/>
          <c:order val="4"/>
          <c:tx>
            <c:v>Mopeds and Motorcycles</c:v>
          </c:tx>
          <c:spPr>
            <a:ln w="28575" cap="rnd">
              <a:solidFill>
                <a:schemeClr val="accent5"/>
              </a:solidFill>
              <a:round/>
            </a:ln>
            <a:effectLst/>
          </c:spPr>
          <c:marker>
            <c:symbol val="none"/>
          </c:marker>
          <c:cat>
            <c:numRef>
              <c:extLst>
                <c:ext xmlns:c16="http://schemas.microsoft.com/office/drawing/2014/chart" uri="{F5D05F6E-A05E-4728-AFD3-386EB277150F}">
                  <c16:filteredLitCache>
                    <c:numCache>
                      <c:formatCode>General</c:formatCode>
                      <c:ptCount val="1"/>
                      <c:pt idx="0">
                        <c:v>1990</c:v>
                      </c:pt>
                    </c:numCache>
                  </c16:filteredLitCache>
                </c:ext>
              </c:extLst>
              <c:f/>
              <c:numCache>
                <c:formatCode>General</c:formatCode>
                <c:ptCount val="30"/>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numCache>
            </c:numRef>
          </c:cat>
          <c:val>
            <c:numRef>
              <c:extLst>
                <c:ext xmlns:c16="http://schemas.microsoft.com/office/drawing/2014/chart" uri="{F5D05F6E-A05E-4728-AFD3-386EB277150F}">
                  <c16:filteredLitCache>
                    <c:numCache>
                      <c:formatCode>General</c:formatCode>
                      <c:ptCount val="1"/>
                      <c:pt idx="0">
                        <c:v>109.49931735345783</c:v>
                      </c:pt>
                    </c:numCache>
                  </c16:filteredLitCache>
                </c:ext>
              </c:extLst>
              <c:f/>
              <c:numCache>
                <c:formatCode>General</c:formatCode>
                <c:ptCount val="30"/>
                <c:pt idx="0">
                  <c:v>109.4990498692523</c:v>
                </c:pt>
                <c:pt idx="1">
                  <c:v>109.50049275887288</c:v>
                </c:pt>
                <c:pt idx="2">
                  <c:v>109.50062811389623</c:v>
                </c:pt>
                <c:pt idx="3">
                  <c:v>109.50071451567355</c:v>
                </c:pt>
                <c:pt idx="4">
                  <c:v>109.49910184771976</c:v>
                </c:pt>
                <c:pt idx="5">
                  <c:v>109.50092183234901</c:v>
                </c:pt>
                <c:pt idx="6">
                  <c:v>109.50008189442008</c:v>
                </c:pt>
                <c:pt idx="7">
                  <c:v>109.50083484745458</c:v>
                </c:pt>
                <c:pt idx="8">
                  <c:v>109.50046716434451</c:v>
                </c:pt>
                <c:pt idx="9">
                  <c:v>107.97092341478489</c:v>
                </c:pt>
                <c:pt idx="10">
                  <c:v>106.9018415985891</c:v>
                </c:pt>
                <c:pt idx="11">
                  <c:v>106.13727863299255</c:v>
                </c:pt>
                <c:pt idx="12">
                  <c:v>105.67589755746454</c:v>
                </c:pt>
                <c:pt idx="13">
                  <c:v>104.33979791338506</c:v>
                </c:pt>
                <c:pt idx="14">
                  <c:v>103.44669124682831</c:v>
                </c:pt>
                <c:pt idx="15">
                  <c:v>102.57203112651567</c:v>
                </c:pt>
                <c:pt idx="16">
                  <c:v>103.78650721075273</c:v>
                </c:pt>
                <c:pt idx="17">
                  <c:v>104.86267354670821</c:v>
                </c:pt>
                <c:pt idx="18">
                  <c:v>104.51793155711468</c:v>
                </c:pt>
                <c:pt idx="19">
                  <c:v>105.61396702003798</c:v>
                </c:pt>
                <c:pt idx="20">
                  <c:v>106.49538236829389</c:v>
                </c:pt>
                <c:pt idx="21">
                  <c:v>106.9949703295822</c:v>
                </c:pt>
                <c:pt idx="22">
                  <c:v>108.01261747998339</c:v>
                </c:pt>
                <c:pt idx="23">
                  <c:v>108.91784408520648</c:v>
                </c:pt>
                <c:pt idx="24">
                  <c:v>109.73537376008295</c:v>
                </c:pt>
                <c:pt idx="25">
                  <c:v>110.57763174735015</c:v>
                </c:pt>
                <c:pt idx="26">
                  <c:v>110.74120853783261</c:v>
                </c:pt>
                <c:pt idx="27">
                  <c:v>112.78006896313907</c:v>
                </c:pt>
                <c:pt idx="28">
                  <c:v>113.48957998773163</c:v>
                </c:pt>
                <c:pt idx="29">
                  <c:v>114.39928052302366</c:v>
                </c:pt>
              </c:numCache>
            </c:numRef>
          </c:val>
          <c:smooth val="0"/>
          <c:extLst>
            <c:ext xmlns:c16="http://schemas.microsoft.com/office/drawing/2014/chart" uri="{C3380CC4-5D6E-409C-BE32-E72D297353CC}">
              <c16:uniqueId val="{00000004-3419-422B-867F-D88EFE7CDF42}"/>
            </c:ext>
          </c:extLst>
        </c:ser>
        <c:dLbls>
          <c:showLegendKey val="0"/>
          <c:showVal val="0"/>
          <c:showCatName val="0"/>
          <c:showSerName val="0"/>
          <c:showPercent val="0"/>
          <c:showBubbleSize val="0"/>
        </c:dLbls>
        <c:smooth val="0"/>
        <c:axId val="580307728"/>
        <c:axId val="580305104"/>
      </c:lineChart>
      <c:catAx>
        <c:axId val="5803077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0305104"/>
        <c:crosses val="autoZero"/>
        <c:auto val="1"/>
        <c:lblAlgn val="ctr"/>
        <c:lblOffset val="100"/>
        <c:noMultiLvlLbl val="0"/>
      </c:catAx>
      <c:valAx>
        <c:axId val="58030510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030772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Implied</a:t>
            </a:r>
            <a:r>
              <a:rPr lang="en-GB" baseline="0"/>
              <a:t> Emission Factors mgCH4/km</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v>Passenger cars</c:v>
          </c:tx>
          <c:spPr>
            <a:ln w="28575" cap="rnd">
              <a:solidFill>
                <a:schemeClr val="accent1"/>
              </a:solidFill>
              <a:round/>
            </a:ln>
            <a:effectLst/>
          </c:spPr>
          <c:marker>
            <c:symbol val="none"/>
          </c:marker>
          <c:cat>
            <c:numRef>
              <c:extLst>
                <c:ext xmlns:c16="http://schemas.microsoft.com/office/drawing/2014/chart" uri="{F5D05F6E-A05E-4728-AFD3-386EB277150F}">
                  <c16:filteredLitCache>
                    <c:numCache>
                      <c:formatCode>General</c:formatCode>
                      <c:ptCount val="1"/>
                      <c:pt idx="0">
                        <c:v>1990</c:v>
                      </c:pt>
                    </c:numCache>
                  </c16:filteredLitCache>
                </c:ext>
              </c:extLst>
              <c:f/>
              <c:numCache>
                <c:formatCode>General</c:formatCode>
                <c:ptCount val="30"/>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numCache>
            </c:numRef>
          </c:cat>
          <c:val>
            <c:numRef>
              <c:extLst>
                <c:ext xmlns:c16="http://schemas.microsoft.com/office/drawing/2014/chart" uri="{F5D05F6E-A05E-4728-AFD3-386EB277150F}">
                  <c16:filteredLitCache>
                    <c:numCache>
                      <c:formatCode>General</c:formatCode>
                      <c:ptCount val="1"/>
                      <c:pt idx="0">
                        <c:v>97.128137207715611</c:v>
                      </c:pt>
                    </c:numCache>
                  </c16:filteredLitCache>
                </c:ext>
              </c:extLst>
              <c:f/>
              <c:numCache>
                <c:formatCode>General</c:formatCode>
                <c:ptCount val="30"/>
                <c:pt idx="0">
                  <c:v>95.483675846508561</c:v>
                </c:pt>
                <c:pt idx="1">
                  <c:v>90.239148220757812</c:v>
                </c:pt>
                <c:pt idx="2">
                  <c:v>84.380707348308135</c:v>
                </c:pt>
                <c:pt idx="3">
                  <c:v>77.759904432460047</c:v>
                </c:pt>
                <c:pt idx="4">
                  <c:v>72.176535308947152</c:v>
                </c:pt>
                <c:pt idx="5">
                  <c:v>63.923753312879001</c:v>
                </c:pt>
                <c:pt idx="6">
                  <c:v>55.4172972913249</c:v>
                </c:pt>
                <c:pt idx="7">
                  <c:v>49.951177872373584</c:v>
                </c:pt>
                <c:pt idx="8">
                  <c:v>43.710603578927234</c:v>
                </c:pt>
                <c:pt idx="9">
                  <c:v>36.262509751737518</c:v>
                </c:pt>
                <c:pt idx="10">
                  <c:v>33.497059378353363</c:v>
                </c:pt>
                <c:pt idx="11">
                  <c:v>29.875703789664556</c:v>
                </c:pt>
                <c:pt idx="12">
                  <c:v>27.534043477075013</c:v>
                </c:pt>
                <c:pt idx="13">
                  <c:v>25.6420919173027</c:v>
                </c:pt>
                <c:pt idx="14">
                  <c:v>24.192208338549687</c:v>
                </c:pt>
                <c:pt idx="15">
                  <c:v>22.273403009509749</c:v>
                </c:pt>
                <c:pt idx="16">
                  <c:v>20.540318182884377</c:v>
                </c:pt>
                <c:pt idx="17">
                  <c:v>19.082727420804634</c:v>
                </c:pt>
                <c:pt idx="18">
                  <c:v>17.868332962035616</c:v>
                </c:pt>
                <c:pt idx="19">
                  <c:v>16.393930745177418</c:v>
                </c:pt>
                <c:pt idx="20">
                  <c:v>14.9489250754789</c:v>
                </c:pt>
                <c:pt idx="21">
                  <c:v>13.52584332659775</c:v>
                </c:pt>
                <c:pt idx="22">
                  <c:v>12.249335123609102</c:v>
                </c:pt>
                <c:pt idx="23">
                  <c:v>11.093580394217261</c:v>
                </c:pt>
                <c:pt idx="24">
                  <c:v>10.13218760293627</c:v>
                </c:pt>
                <c:pt idx="25">
                  <c:v>8.9607503923256395</c:v>
                </c:pt>
                <c:pt idx="26">
                  <c:v>7.4767278323208721</c:v>
                </c:pt>
                <c:pt idx="27">
                  <c:v>6.5938468912572432</c:v>
                </c:pt>
                <c:pt idx="28">
                  <c:v>5.8286650891576137</c:v>
                </c:pt>
                <c:pt idx="29">
                  <c:v>5.273974880391906</c:v>
                </c:pt>
              </c:numCache>
            </c:numRef>
          </c:val>
          <c:smooth val="0"/>
          <c:extLst>
            <c:ext xmlns:c16="http://schemas.microsoft.com/office/drawing/2014/chart" uri="{C3380CC4-5D6E-409C-BE32-E72D297353CC}">
              <c16:uniqueId val="{00000000-B60C-41E6-B515-96299C057371}"/>
            </c:ext>
          </c:extLst>
        </c:ser>
        <c:ser>
          <c:idx val="1"/>
          <c:order val="1"/>
          <c:tx>
            <c:v>Light Duty Vehicles</c:v>
          </c:tx>
          <c:spPr>
            <a:ln w="28575" cap="rnd">
              <a:solidFill>
                <a:schemeClr val="accent2"/>
              </a:solidFill>
              <a:round/>
            </a:ln>
            <a:effectLst/>
          </c:spPr>
          <c:marker>
            <c:symbol val="none"/>
          </c:marker>
          <c:cat>
            <c:numRef>
              <c:extLst>
                <c:ext xmlns:c16="http://schemas.microsoft.com/office/drawing/2014/chart" uri="{F5D05F6E-A05E-4728-AFD3-386EB277150F}">
                  <c16:filteredLitCache>
                    <c:numCache>
                      <c:formatCode>General</c:formatCode>
                      <c:ptCount val="1"/>
                      <c:pt idx="0">
                        <c:v>1990</c:v>
                      </c:pt>
                    </c:numCache>
                  </c16:filteredLitCache>
                </c:ext>
              </c:extLst>
              <c:f/>
              <c:numCache>
                <c:formatCode>General</c:formatCode>
                <c:ptCount val="30"/>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numCache>
            </c:numRef>
          </c:cat>
          <c:val>
            <c:numRef>
              <c:extLst>
                <c:ext xmlns:c16="http://schemas.microsoft.com/office/drawing/2014/chart" uri="{F5D05F6E-A05E-4728-AFD3-386EB277150F}">
                  <c16:filteredLitCache>
                    <c:numCache>
                      <c:formatCode>General</c:formatCode>
                      <c:ptCount val="1"/>
                      <c:pt idx="0">
                        <c:v>33.751079390703751</c:v>
                      </c:pt>
                    </c:numCache>
                  </c16:filteredLitCache>
                </c:ext>
              </c:extLst>
              <c:f/>
              <c:numCache>
                <c:formatCode>General</c:formatCode>
                <c:ptCount val="30"/>
                <c:pt idx="0">
                  <c:v>34.071812423856322</c:v>
                </c:pt>
                <c:pt idx="1">
                  <c:v>32.643563169278096</c:v>
                </c:pt>
                <c:pt idx="2">
                  <c:v>28.204003298691276</c:v>
                </c:pt>
                <c:pt idx="3">
                  <c:v>24.988568243589398</c:v>
                </c:pt>
                <c:pt idx="4">
                  <c:v>22.514520851763724</c:v>
                </c:pt>
                <c:pt idx="5">
                  <c:v>18.403903767660271</c:v>
                </c:pt>
                <c:pt idx="6">
                  <c:v>15.972903720573697</c:v>
                </c:pt>
                <c:pt idx="7">
                  <c:v>13.521433853696415</c:v>
                </c:pt>
                <c:pt idx="8">
                  <c:v>11.606484664532385</c:v>
                </c:pt>
                <c:pt idx="9">
                  <c:v>9.9663458874020225</c:v>
                </c:pt>
                <c:pt idx="10">
                  <c:v>8.6127391520827334</c:v>
                </c:pt>
                <c:pt idx="11">
                  <c:v>7.208691407048943</c:v>
                </c:pt>
                <c:pt idx="12">
                  <c:v>6.229490279205578</c:v>
                </c:pt>
                <c:pt idx="13">
                  <c:v>5.4829834766054155</c:v>
                </c:pt>
                <c:pt idx="14">
                  <c:v>4.4875843859522595</c:v>
                </c:pt>
                <c:pt idx="15">
                  <c:v>3.7513007189515797</c:v>
                </c:pt>
                <c:pt idx="16">
                  <c:v>3.1102305952043476</c:v>
                </c:pt>
                <c:pt idx="17">
                  <c:v>2.5469049962045407</c:v>
                </c:pt>
                <c:pt idx="18">
                  <c:v>2.2437471250665739</c:v>
                </c:pt>
                <c:pt idx="19">
                  <c:v>1.9403392314643595</c:v>
                </c:pt>
                <c:pt idx="20">
                  <c:v>1.7069710863303489</c:v>
                </c:pt>
                <c:pt idx="21">
                  <c:v>1.460935255184779</c:v>
                </c:pt>
                <c:pt idx="22">
                  <c:v>1.2991046357607383</c:v>
                </c:pt>
                <c:pt idx="23">
                  <c:v>1.1207087683182233</c:v>
                </c:pt>
                <c:pt idx="24">
                  <c:v>0.94637888653764857</c:v>
                </c:pt>
                <c:pt idx="25">
                  <c:v>0.72064239030775601</c:v>
                </c:pt>
                <c:pt idx="26">
                  <c:v>0.58364807576548117</c:v>
                </c:pt>
                <c:pt idx="27">
                  <c:v>0.45011201225513392</c:v>
                </c:pt>
                <c:pt idx="28">
                  <c:v>0.35464869183095249</c:v>
                </c:pt>
                <c:pt idx="29">
                  <c:v>0.28861391511291701</c:v>
                </c:pt>
              </c:numCache>
            </c:numRef>
          </c:val>
          <c:smooth val="0"/>
          <c:extLst>
            <c:ext xmlns:c16="http://schemas.microsoft.com/office/drawing/2014/chart" uri="{C3380CC4-5D6E-409C-BE32-E72D297353CC}">
              <c16:uniqueId val="{00000001-B60C-41E6-B515-96299C057371}"/>
            </c:ext>
          </c:extLst>
        </c:ser>
        <c:ser>
          <c:idx val="2"/>
          <c:order val="2"/>
          <c:tx>
            <c:v>Heavy Duty Vehicles</c:v>
          </c:tx>
          <c:spPr>
            <a:ln w="28575" cap="rnd">
              <a:solidFill>
                <a:schemeClr val="accent3"/>
              </a:solidFill>
              <a:round/>
            </a:ln>
            <a:effectLst/>
          </c:spPr>
          <c:marker>
            <c:symbol val="none"/>
          </c:marker>
          <c:cat>
            <c:numRef>
              <c:extLst>
                <c:ext xmlns:c16="http://schemas.microsoft.com/office/drawing/2014/chart" uri="{F5D05F6E-A05E-4728-AFD3-386EB277150F}">
                  <c16:filteredLitCache>
                    <c:numCache>
                      <c:formatCode>General</c:formatCode>
                      <c:ptCount val="1"/>
                      <c:pt idx="0">
                        <c:v>1990</c:v>
                      </c:pt>
                    </c:numCache>
                  </c16:filteredLitCache>
                </c:ext>
              </c:extLst>
              <c:f/>
              <c:numCache>
                <c:formatCode>General</c:formatCode>
                <c:ptCount val="30"/>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numCache>
            </c:numRef>
          </c:cat>
          <c:val>
            <c:numRef>
              <c:extLst>
                <c:ext xmlns:c16="http://schemas.microsoft.com/office/drawing/2014/chart" uri="{F5D05F6E-A05E-4728-AFD3-386EB277150F}">
                  <c16:filteredLitCache>
                    <c:numCache>
                      <c:formatCode>General</c:formatCode>
                      <c:ptCount val="1"/>
                      <c:pt idx="0">
                        <c:v>73.86090356924241</c:v>
                      </c:pt>
                    </c:numCache>
                  </c16:filteredLitCache>
                </c:ext>
              </c:extLst>
              <c:f/>
              <c:numCache>
                <c:formatCode>General</c:formatCode>
                <c:ptCount val="30"/>
                <c:pt idx="0">
                  <c:v>72.935577508931459</c:v>
                </c:pt>
                <c:pt idx="1">
                  <c:v>75.100862767909149</c:v>
                </c:pt>
                <c:pt idx="2">
                  <c:v>75.637566480369415</c:v>
                </c:pt>
                <c:pt idx="3">
                  <c:v>76.201381862211463</c:v>
                </c:pt>
                <c:pt idx="4">
                  <c:v>76.763465284688593</c:v>
                </c:pt>
                <c:pt idx="5">
                  <c:v>77.171490012281879</c:v>
                </c:pt>
                <c:pt idx="6">
                  <c:v>77.59257569972587</c:v>
                </c:pt>
                <c:pt idx="7">
                  <c:v>75.830862170318809</c:v>
                </c:pt>
                <c:pt idx="8">
                  <c:v>75.016549358736526</c:v>
                </c:pt>
                <c:pt idx="9">
                  <c:v>72.661066594941701</c:v>
                </c:pt>
                <c:pt idx="10">
                  <c:v>71.260987867608961</c:v>
                </c:pt>
                <c:pt idx="11">
                  <c:v>69.879908073215958</c:v>
                </c:pt>
                <c:pt idx="12">
                  <c:v>69.236431591045502</c:v>
                </c:pt>
                <c:pt idx="13">
                  <c:v>68.539207990520708</c:v>
                </c:pt>
                <c:pt idx="14">
                  <c:v>67.453285714396557</c:v>
                </c:pt>
                <c:pt idx="15">
                  <c:v>58.798739435852276</c:v>
                </c:pt>
                <c:pt idx="16">
                  <c:v>52.267969116465594</c:v>
                </c:pt>
                <c:pt idx="17">
                  <c:v>43.927372474234879</c:v>
                </c:pt>
                <c:pt idx="18">
                  <c:v>38.461813362733579</c:v>
                </c:pt>
                <c:pt idx="19">
                  <c:v>33.814053549572044</c:v>
                </c:pt>
                <c:pt idx="20">
                  <c:v>28.69281491799962</c:v>
                </c:pt>
                <c:pt idx="21">
                  <c:v>26.209899500125648</c:v>
                </c:pt>
                <c:pt idx="22">
                  <c:v>25.17033154721981</c:v>
                </c:pt>
                <c:pt idx="23">
                  <c:v>23.049805029485757</c:v>
                </c:pt>
                <c:pt idx="24">
                  <c:v>19.546979415878791</c:v>
                </c:pt>
                <c:pt idx="25">
                  <c:v>16.374437286516137</c:v>
                </c:pt>
                <c:pt idx="26">
                  <c:v>13.684977666849059</c:v>
                </c:pt>
                <c:pt idx="27">
                  <c:v>11.393691713839537</c:v>
                </c:pt>
                <c:pt idx="28">
                  <c:v>9.8535028510100275</c:v>
                </c:pt>
                <c:pt idx="29">
                  <c:v>8.7420436220054949</c:v>
                </c:pt>
              </c:numCache>
            </c:numRef>
          </c:val>
          <c:smooth val="0"/>
          <c:extLst>
            <c:ext xmlns:c16="http://schemas.microsoft.com/office/drawing/2014/chart" uri="{C3380CC4-5D6E-409C-BE32-E72D297353CC}">
              <c16:uniqueId val="{00000002-B60C-41E6-B515-96299C057371}"/>
            </c:ext>
          </c:extLst>
        </c:ser>
        <c:ser>
          <c:idx val="3"/>
          <c:order val="3"/>
          <c:tx>
            <c:v>Buses</c:v>
          </c:tx>
          <c:spPr>
            <a:ln w="28575" cap="rnd">
              <a:solidFill>
                <a:schemeClr val="accent4"/>
              </a:solidFill>
              <a:round/>
            </a:ln>
            <a:effectLst/>
          </c:spPr>
          <c:marker>
            <c:symbol val="none"/>
          </c:marker>
          <c:cat>
            <c:numRef>
              <c:extLst>
                <c:ext xmlns:c16="http://schemas.microsoft.com/office/drawing/2014/chart" uri="{F5D05F6E-A05E-4728-AFD3-386EB277150F}">
                  <c16:filteredLitCache>
                    <c:numCache>
                      <c:formatCode>General</c:formatCode>
                      <c:ptCount val="1"/>
                      <c:pt idx="0">
                        <c:v>1990</c:v>
                      </c:pt>
                    </c:numCache>
                  </c16:filteredLitCache>
                </c:ext>
              </c:extLst>
              <c:f/>
              <c:numCache>
                <c:formatCode>General</c:formatCode>
                <c:ptCount val="30"/>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numCache>
            </c:numRef>
          </c:cat>
          <c:val>
            <c:numRef>
              <c:extLst>
                <c:ext xmlns:c16="http://schemas.microsoft.com/office/drawing/2014/chart" uri="{F5D05F6E-A05E-4728-AFD3-386EB277150F}">
                  <c16:filteredLitCache>
                    <c:numCache>
                      <c:formatCode>General</c:formatCode>
                      <c:ptCount val="1"/>
                      <c:pt idx="0">
                        <c:v>107.33236492497201</c:v>
                      </c:pt>
                    </c:numCache>
                  </c16:filteredLitCache>
                </c:ext>
              </c:extLst>
              <c:f/>
              <c:numCache>
                <c:formatCode>General</c:formatCode>
                <c:ptCount val="30"/>
                <c:pt idx="0">
                  <c:v>106.92225995527059</c:v>
                </c:pt>
                <c:pt idx="1">
                  <c:v>105.85978156270093</c:v>
                </c:pt>
                <c:pt idx="2">
                  <c:v>105.8477775034095</c:v>
                </c:pt>
                <c:pt idx="3">
                  <c:v>105.61906900435368</c:v>
                </c:pt>
                <c:pt idx="4">
                  <c:v>105.54439561758652</c:v>
                </c:pt>
                <c:pt idx="5">
                  <c:v>104.2205006890034</c:v>
                </c:pt>
                <c:pt idx="6">
                  <c:v>94.618227533664452</c:v>
                </c:pt>
                <c:pt idx="7">
                  <c:v>92.191594429260434</c:v>
                </c:pt>
                <c:pt idx="8">
                  <c:v>88.291394421527826</c:v>
                </c:pt>
                <c:pt idx="9">
                  <c:v>84.9293614538132</c:v>
                </c:pt>
                <c:pt idx="10">
                  <c:v>83.002974221662868</c:v>
                </c:pt>
                <c:pt idx="11">
                  <c:v>79.516189332445165</c:v>
                </c:pt>
                <c:pt idx="12">
                  <c:v>77.204323245182849</c:v>
                </c:pt>
                <c:pt idx="13">
                  <c:v>74.929084726876454</c:v>
                </c:pt>
                <c:pt idx="14">
                  <c:v>72.862893312147932</c:v>
                </c:pt>
                <c:pt idx="15">
                  <c:v>70.988431874776538</c:v>
                </c:pt>
                <c:pt idx="16">
                  <c:v>62.766914250180619</c:v>
                </c:pt>
                <c:pt idx="17">
                  <c:v>56.882316256676702</c:v>
                </c:pt>
                <c:pt idx="18">
                  <c:v>53.658511680115417</c:v>
                </c:pt>
                <c:pt idx="19">
                  <c:v>51.639525216204532</c:v>
                </c:pt>
                <c:pt idx="20">
                  <c:v>50.332738885131477</c:v>
                </c:pt>
                <c:pt idx="21">
                  <c:v>47.348671870048328</c:v>
                </c:pt>
                <c:pt idx="22">
                  <c:v>44.446896174264054</c:v>
                </c:pt>
                <c:pt idx="23">
                  <c:v>43.014833949586524</c:v>
                </c:pt>
                <c:pt idx="24">
                  <c:v>35.621682151990967</c:v>
                </c:pt>
                <c:pt idx="25">
                  <c:v>28.582653422652388</c:v>
                </c:pt>
                <c:pt idx="26">
                  <c:v>28.04762205413029</c:v>
                </c:pt>
                <c:pt idx="27">
                  <c:v>24.865529412988288</c:v>
                </c:pt>
                <c:pt idx="28">
                  <c:v>23.368046193305247</c:v>
                </c:pt>
                <c:pt idx="29">
                  <c:v>21.81894850458281</c:v>
                </c:pt>
              </c:numCache>
            </c:numRef>
          </c:val>
          <c:smooth val="0"/>
          <c:extLst>
            <c:ext xmlns:c16="http://schemas.microsoft.com/office/drawing/2014/chart" uri="{C3380CC4-5D6E-409C-BE32-E72D297353CC}">
              <c16:uniqueId val="{00000003-B60C-41E6-B515-96299C057371}"/>
            </c:ext>
          </c:extLst>
        </c:ser>
        <c:ser>
          <c:idx val="4"/>
          <c:order val="4"/>
          <c:tx>
            <c:v>Mopeds and Motorcycles</c:v>
          </c:tx>
          <c:spPr>
            <a:ln w="28575" cap="rnd">
              <a:solidFill>
                <a:schemeClr val="accent5"/>
              </a:solidFill>
              <a:round/>
            </a:ln>
            <a:effectLst/>
          </c:spPr>
          <c:marker>
            <c:symbol val="none"/>
          </c:marker>
          <c:cat>
            <c:numRef>
              <c:extLst>
                <c:ext xmlns:c16="http://schemas.microsoft.com/office/drawing/2014/chart" uri="{F5D05F6E-A05E-4728-AFD3-386EB277150F}">
                  <c16:filteredLitCache>
                    <c:numCache>
                      <c:formatCode>General</c:formatCode>
                      <c:ptCount val="1"/>
                      <c:pt idx="0">
                        <c:v>1990</c:v>
                      </c:pt>
                    </c:numCache>
                  </c16:filteredLitCache>
                </c:ext>
              </c:extLst>
              <c:f/>
              <c:numCache>
                <c:formatCode>General</c:formatCode>
                <c:ptCount val="30"/>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numCache>
            </c:numRef>
          </c:cat>
          <c:val>
            <c:numRef>
              <c:extLst>
                <c:ext xmlns:c16="http://schemas.microsoft.com/office/drawing/2014/chart" uri="{F5D05F6E-A05E-4728-AFD3-386EB277150F}">
                  <c16:filteredLitCache>
                    <c:numCache>
                      <c:formatCode>General</c:formatCode>
                      <c:ptCount val="1"/>
                      <c:pt idx="0">
                        <c:v>195.96421191470657</c:v>
                      </c:pt>
                    </c:numCache>
                  </c16:filteredLitCache>
                </c:ext>
              </c:extLst>
              <c:f/>
              <c:numCache>
                <c:formatCode>General</c:formatCode>
                <c:ptCount val="30"/>
                <c:pt idx="0">
                  <c:v>195.96337011195848</c:v>
                </c:pt>
                <c:pt idx="1">
                  <c:v>195.96397273612465</c:v>
                </c:pt>
                <c:pt idx="2">
                  <c:v>195.96342126165297</c:v>
                </c:pt>
                <c:pt idx="3">
                  <c:v>195.96255077860525</c:v>
                </c:pt>
                <c:pt idx="4">
                  <c:v>195.96477912331574</c:v>
                </c:pt>
                <c:pt idx="5">
                  <c:v>195.96238520568625</c:v>
                </c:pt>
                <c:pt idx="6">
                  <c:v>195.96470684572554</c:v>
                </c:pt>
                <c:pt idx="7">
                  <c:v>195.96311324234597</c:v>
                </c:pt>
                <c:pt idx="8">
                  <c:v>195.96416388649399</c:v>
                </c:pt>
                <c:pt idx="9">
                  <c:v>186.48467915660291</c:v>
                </c:pt>
                <c:pt idx="10">
                  <c:v>179.85809382025886</c:v>
                </c:pt>
                <c:pt idx="11">
                  <c:v>175.12081938033609</c:v>
                </c:pt>
                <c:pt idx="12">
                  <c:v>172.26986894586892</c:v>
                </c:pt>
                <c:pt idx="13">
                  <c:v>165.8558946218817</c:v>
                </c:pt>
                <c:pt idx="14">
                  <c:v>161.69533441591395</c:v>
                </c:pt>
                <c:pt idx="15">
                  <c:v>157.61871464848002</c:v>
                </c:pt>
                <c:pt idx="16">
                  <c:v>149.44471363096989</c:v>
                </c:pt>
                <c:pt idx="17">
                  <c:v>142.01062217363466</c:v>
                </c:pt>
                <c:pt idx="18">
                  <c:v>136.29834016648027</c:v>
                </c:pt>
                <c:pt idx="19">
                  <c:v>133.35315050249508</c:v>
                </c:pt>
                <c:pt idx="20">
                  <c:v>129.94196732404993</c:v>
                </c:pt>
                <c:pt idx="21">
                  <c:v>127.22765122587556</c:v>
                </c:pt>
                <c:pt idx="22">
                  <c:v>125.15069187925461</c:v>
                </c:pt>
                <c:pt idx="23">
                  <c:v>121.82912830969529</c:v>
                </c:pt>
                <c:pt idx="24">
                  <c:v>118.2144484413117</c:v>
                </c:pt>
                <c:pt idx="25">
                  <c:v>113.71901632166956</c:v>
                </c:pt>
                <c:pt idx="26">
                  <c:v>111.54165156672596</c:v>
                </c:pt>
                <c:pt idx="27">
                  <c:v>103.37256712873209</c:v>
                </c:pt>
                <c:pt idx="28">
                  <c:v>100.9023207595844</c:v>
                </c:pt>
                <c:pt idx="29">
                  <c:v>98.331865825833844</c:v>
                </c:pt>
              </c:numCache>
            </c:numRef>
          </c:val>
          <c:smooth val="0"/>
          <c:extLst>
            <c:ext xmlns:c16="http://schemas.microsoft.com/office/drawing/2014/chart" uri="{C3380CC4-5D6E-409C-BE32-E72D297353CC}">
              <c16:uniqueId val="{00000004-B60C-41E6-B515-96299C057371}"/>
            </c:ext>
          </c:extLst>
        </c:ser>
        <c:dLbls>
          <c:showLegendKey val="0"/>
          <c:showVal val="0"/>
          <c:showCatName val="0"/>
          <c:showSerName val="0"/>
          <c:showPercent val="0"/>
          <c:showBubbleSize val="0"/>
        </c:dLbls>
        <c:smooth val="0"/>
        <c:axId val="580307728"/>
        <c:axId val="580305104"/>
      </c:lineChart>
      <c:catAx>
        <c:axId val="5803077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0305104"/>
        <c:crosses val="autoZero"/>
        <c:auto val="1"/>
        <c:lblAlgn val="ctr"/>
        <c:lblOffset val="100"/>
        <c:noMultiLvlLbl val="0"/>
      </c:catAx>
      <c:valAx>
        <c:axId val="58030510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030772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Implied</a:t>
            </a:r>
            <a:r>
              <a:rPr lang="en-GB" baseline="0"/>
              <a:t> Emission Factors mgN2O/km</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v>Passenger cars</c:v>
          </c:tx>
          <c:spPr>
            <a:ln w="28575" cap="rnd">
              <a:solidFill>
                <a:schemeClr val="accent1"/>
              </a:solidFill>
              <a:round/>
            </a:ln>
            <a:effectLst/>
          </c:spPr>
          <c:marker>
            <c:symbol val="none"/>
          </c:marker>
          <c:cat>
            <c:numRef>
              <c:extLst>
                <c:ext xmlns:c16="http://schemas.microsoft.com/office/drawing/2014/chart" uri="{F5D05F6E-A05E-4728-AFD3-386EB277150F}">
                  <c16:filteredLitCache>
                    <c:numCache>
                      <c:formatCode>General</c:formatCode>
                      <c:ptCount val="1"/>
                      <c:pt idx="0">
                        <c:v>1990</c:v>
                      </c:pt>
                    </c:numCache>
                  </c16:filteredLitCache>
                </c:ext>
              </c:extLst>
              <c:f/>
              <c:numCache>
                <c:formatCode>General</c:formatCode>
                <c:ptCount val="30"/>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numCache>
            </c:numRef>
          </c:cat>
          <c:val>
            <c:numRef>
              <c:extLst>
                <c:ext xmlns:c16="http://schemas.microsoft.com/office/drawing/2014/chart" uri="{F5D05F6E-A05E-4728-AFD3-386EB277150F}">
                  <c16:filteredLitCache>
                    <c:numCache>
                      <c:formatCode>General</c:formatCode>
                      <c:ptCount val="1"/>
                      <c:pt idx="0">
                        <c:v>6.7339230237263621</c:v>
                      </c:pt>
                    </c:numCache>
                  </c16:filteredLitCache>
                </c:ext>
              </c:extLst>
              <c:f/>
              <c:numCache>
                <c:formatCode>General</c:formatCode>
                <c:ptCount val="30"/>
                <c:pt idx="0">
                  <c:v>6.5980219947440313</c:v>
                </c:pt>
                <c:pt idx="1">
                  <c:v>8.3746959491720645</c:v>
                </c:pt>
                <c:pt idx="2">
                  <c:v>11.269776125056495</c:v>
                </c:pt>
                <c:pt idx="3">
                  <c:v>16.171896747913728</c:v>
                </c:pt>
                <c:pt idx="4">
                  <c:v>22.155992002671269</c:v>
                </c:pt>
                <c:pt idx="5">
                  <c:v>31.788897764001163</c:v>
                </c:pt>
                <c:pt idx="6">
                  <c:v>38.126373318116023</c:v>
                </c:pt>
                <c:pt idx="7">
                  <c:v>42.5473168885108</c:v>
                </c:pt>
                <c:pt idx="8">
                  <c:v>13.797260114000949</c:v>
                </c:pt>
                <c:pt idx="9">
                  <c:v>14.080638256955785</c:v>
                </c:pt>
                <c:pt idx="10">
                  <c:v>13.990022685851388</c:v>
                </c:pt>
                <c:pt idx="11">
                  <c:v>13.419716011231174</c:v>
                </c:pt>
                <c:pt idx="12">
                  <c:v>12.615667424766261</c:v>
                </c:pt>
                <c:pt idx="13">
                  <c:v>11.760462463913896</c:v>
                </c:pt>
                <c:pt idx="14">
                  <c:v>10.750967416262723</c:v>
                </c:pt>
                <c:pt idx="15">
                  <c:v>9.7024588258194608</c:v>
                </c:pt>
                <c:pt idx="16">
                  <c:v>8.1284625922320188</c:v>
                </c:pt>
                <c:pt idx="17">
                  <c:v>4.9517906979479696</c:v>
                </c:pt>
                <c:pt idx="18">
                  <c:v>4.8056384431805341</c:v>
                </c:pt>
                <c:pt idx="19">
                  <c:v>4.6988909956623202</c:v>
                </c:pt>
                <c:pt idx="20">
                  <c:v>4.6720833201329484</c:v>
                </c:pt>
                <c:pt idx="21">
                  <c:v>4.7067260461001297</c:v>
                </c:pt>
                <c:pt idx="22">
                  <c:v>4.7774696562808208</c:v>
                </c:pt>
                <c:pt idx="23">
                  <c:v>4.8550496151909375</c:v>
                </c:pt>
                <c:pt idx="24">
                  <c:v>4.8423293692198888</c:v>
                </c:pt>
                <c:pt idx="25">
                  <c:v>4.7974611986139557</c:v>
                </c:pt>
                <c:pt idx="26">
                  <c:v>4.689519994622195</c:v>
                </c:pt>
                <c:pt idx="27">
                  <c:v>4.6855615808200417</c:v>
                </c:pt>
                <c:pt idx="28">
                  <c:v>4.6438868735201977</c:v>
                </c:pt>
                <c:pt idx="29">
                  <c:v>4.7018782818448432</c:v>
                </c:pt>
              </c:numCache>
            </c:numRef>
          </c:val>
          <c:smooth val="0"/>
          <c:extLst>
            <c:ext xmlns:c16="http://schemas.microsoft.com/office/drawing/2014/chart" uri="{C3380CC4-5D6E-409C-BE32-E72D297353CC}">
              <c16:uniqueId val="{00000000-1EC0-413D-980A-87A5DF95BA2A}"/>
            </c:ext>
          </c:extLst>
        </c:ser>
        <c:ser>
          <c:idx val="1"/>
          <c:order val="1"/>
          <c:tx>
            <c:v>Light Duty Vehicles</c:v>
          </c:tx>
          <c:spPr>
            <a:ln w="28575" cap="rnd">
              <a:solidFill>
                <a:schemeClr val="accent2"/>
              </a:solidFill>
              <a:round/>
            </a:ln>
            <a:effectLst/>
          </c:spPr>
          <c:marker>
            <c:symbol val="none"/>
          </c:marker>
          <c:cat>
            <c:numRef>
              <c:extLst>
                <c:ext xmlns:c16="http://schemas.microsoft.com/office/drawing/2014/chart" uri="{F5D05F6E-A05E-4728-AFD3-386EB277150F}">
                  <c16:filteredLitCache>
                    <c:numCache>
                      <c:formatCode>General</c:formatCode>
                      <c:ptCount val="1"/>
                      <c:pt idx="0">
                        <c:v>1990</c:v>
                      </c:pt>
                    </c:numCache>
                  </c16:filteredLitCache>
                </c:ext>
              </c:extLst>
              <c:f/>
              <c:numCache>
                <c:formatCode>General</c:formatCode>
                <c:ptCount val="30"/>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numCache>
            </c:numRef>
          </c:cat>
          <c:val>
            <c:numRef>
              <c:extLst>
                <c:ext xmlns:c16="http://schemas.microsoft.com/office/drawing/2014/chart" uri="{F5D05F6E-A05E-4728-AFD3-386EB277150F}">
                  <c16:filteredLitCache>
                    <c:numCache>
                      <c:formatCode>General</c:formatCode>
                      <c:ptCount val="1"/>
                      <c:pt idx="0">
                        <c:v>1.3999168438194942</c:v>
                      </c:pt>
                    </c:numCache>
                  </c16:filteredLitCache>
                </c:ext>
              </c:extLst>
              <c:f/>
              <c:numCache>
                <c:formatCode>General</c:formatCode>
                <c:ptCount val="30"/>
                <c:pt idx="0">
                  <c:v>1.4267117309091162</c:v>
                </c:pt>
                <c:pt idx="1">
                  <c:v>1.3073920052915309</c:v>
                </c:pt>
                <c:pt idx="2">
                  <c:v>0.93649941499383937</c:v>
                </c:pt>
                <c:pt idx="3">
                  <c:v>1.2731607186908462</c:v>
                </c:pt>
                <c:pt idx="4">
                  <c:v>1.8635371961820439</c:v>
                </c:pt>
                <c:pt idx="5">
                  <c:v>2.546402507447727</c:v>
                </c:pt>
                <c:pt idx="6">
                  <c:v>3.8117264475282155</c:v>
                </c:pt>
                <c:pt idx="7">
                  <c:v>3.8821379163434648</c:v>
                </c:pt>
                <c:pt idx="8">
                  <c:v>2.8699710829584291</c:v>
                </c:pt>
                <c:pt idx="9">
                  <c:v>3.3915309141215735</c:v>
                </c:pt>
                <c:pt idx="10">
                  <c:v>3.7564581109227109</c:v>
                </c:pt>
                <c:pt idx="11">
                  <c:v>4.3772160628216774</c:v>
                </c:pt>
                <c:pt idx="12">
                  <c:v>4.8572278360922976</c:v>
                </c:pt>
                <c:pt idx="13">
                  <c:v>5.2157044416747347</c:v>
                </c:pt>
                <c:pt idx="14">
                  <c:v>5.6545944012874187</c:v>
                </c:pt>
                <c:pt idx="15">
                  <c:v>5.9766979272191216</c:v>
                </c:pt>
                <c:pt idx="16">
                  <c:v>6.2912429585054621</c:v>
                </c:pt>
                <c:pt idx="17">
                  <c:v>6.6482986492245351</c:v>
                </c:pt>
                <c:pt idx="18">
                  <c:v>6.8160082889314104</c:v>
                </c:pt>
                <c:pt idx="19">
                  <c:v>6.9774461938517467</c:v>
                </c:pt>
                <c:pt idx="20">
                  <c:v>7.0859797734377956</c:v>
                </c:pt>
                <c:pt idx="21">
                  <c:v>7.1981052512467292</c:v>
                </c:pt>
                <c:pt idx="22">
                  <c:v>7.2730402495609354</c:v>
                </c:pt>
                <c:pt idx="23">
                  <c:v>7.3517026081859154</c:v>
                </c:pt>
                <c:pt idx="24">
                  <c:v>7.3221352868755947</c:v>
                </c:pt>
                <c:pt idx="25">
                  <c:v>7.2617228154822104</c:v>
                </c:pt>
                <c:pt idx="26">
                  <c:v>7.2164557458141791</c:v>
                </c:pt>
                <c:pt idx="27">
                  <c:v>7.1556645581641982</c:v>
                </c:pt>
                <c:pt idx="28">
                  <c:v>7.0997075345842875</c:v>
                </c:pt>
                <c:pt idx="29">
                  <c:v>7.0459432428940962</c:v>
                </c:pt>
              </c:numCache>
            </c:numRef>
          </c:val>
          <c:smooth val="0"/>
          <c:extLst>
            <c:ext xmlns:c16="http://schemas.microsoft.com/office/drawing/2014/chart" uri="{C3380CC4-5D6E-409C-BE32-E72D297353CC}">
              <c16:uniqueId val="{00000001-1EC0-413D-980A-87A5DF95BA2A}"/>
            </c:ext>
          </c:extLst>
        </c:ser>
        <c:ser>
          <c:idx val="2"/>
          <c:order val="2"/>
          <c:tx>
            <c:v>Heavy Duty Vehicles</c:v>
          </c:tx>
          <c:spPr>
            <a:ln w="28575" cap="rnd">
              <a:solidFill>
                <a:schemeClr val="accent3"/>
              </a:solidFill>
              <a:round/>
            </a:ln>
            <a:effectLst/>
          </c:spPr>
          <c:marker>
            <c:symbol val="none"/>
          </c:marker>
          <c:cat>
            <c:numRef>
              <c:extLst>
                <c:ext xmlns:c16="http://schemas.microsoft.com/office/drawing/2014/chart" uri="{F5D05F6E-A05E-4728-AFD3-386EB277150F}">
                  <c16:filteredLitCache>
                    <c:numCache>
                      <c:formatCode>General</c:formatCode>
                      <c:ptCount val="1"/>
                      <c:pt idx="0">
                        <c:v>1990</c:v>
                      </c:pt>
                    </c:numCache>
                  </c16:filteredLitCache>
                </c:ext>
              </c:extLst>
              <c:f/>
              <c:numCache>
                <c:formatCode>General</c:formatCode>
                <c:ptCount val="30"/>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numCache>
            </c:numRef>
          </c:cat>
          <c:val>
            <c:numRef>
              <c:extLst>
                <c:ext xmlns:c16="http://schemas.microsoft.com/office/drawing/2014/chart" uri="{F5D05F6E-A05E-4728-AFD3-386EB277150F}">
                  <c16:filteredLitCache>
                    <c:numCache>
                      <c:formatCode>General</c:formatCode>
                      <c:ptCount val="1"/>
                      <c:pt idx="0">
                        <c:v>29.347496229397674</c:v>
                      </c:pt>
                    </c:numCache>
                  </c16:filteredLitCache>
                </c:ext>
              </c:extLst>
              <c:f/>
              <c:numCache>
                <c:formatCode>General</c:formatCode>
                <c:ptCount val="30"/>
                <c:pt idx="0">
                  <c:v>29.351809810466783</c:v>
                </c:pt>
                <c:pt idx="1">
                  <c:v>29.510891451212874</c:v>
                </c:pt>
                <c:pt idx="2">
                  <c:v>29.547862417457772</c:v>
                </c:pt>
                <c:pt idx="3">
                  <c:v>29.6223653202238</c:v>
                </c:pt>
                <c:pt idx="4">
                  <c:v>27.684570171139384</c:v>
                </c:pt>
                <c:pt idx="5">
                  <c:v>24.820034555293834</c:v>
                </c:pt>
                <c:pt idx="6">
                  <c:v>21.140828019380546</c:v>
                </c:pt>
                <c:pt idx="7">
                  <c:v>19.014344922187334</c:v>
                </c:pt>
                <c:pt idx="8">
                  <c:v>17.031785743514575</c:v>
                </c:pt>
                <c:pt idx="9">
                  <c:v>15.16670413513978</c:v>
                </c:pt>
                <c:pt idx="10">
                  <c:v>13.525921049780484</c:v>
                </c:pt>
                <c:pt idx="11">
                  <c:v>12.143836198186881</c:v>
                </c:pt>
                <c:pt idx="12">
                  <c:v>10.994064186954676</c:v>
                </c:pt>
                <c:pt idx="13">
                  <c:v>10.001186869447849</c:v>
                </c:pt>
                <c:pt idx="14">
                  <c:v>9.2721324416910473</c:v>
                </c:pt>
                <c:pt idx="15">
                  <c:v>9.895662007639535</c:v>
                </c:pt>
                <c:pt idx="16">
                  <c:v>10.186518010883523</c:v>
                </c:pt>
                <c:pt idx="17">
                  <c:v>10.474776844747359</c:v>
                </c:pt>
                <c:pt idx="18">
                  <c:v>10.599336653117403</c:v>
                </c:pt>
                <c:pt idx="19">
                  <c:v>11.104202313303279</c:v>
                </c:pt>
                <c:pt idx="20">
                  <c:v>13.007529932302138</c:v>
                </c:pt>
                <c:pt idx="21">
                  <c:v>14.78177504010343</c:v>
                </c:pt>
                <c:pt idx="22">
                  <c:v>16.654409355385148</c:v>
                </c:pt>
                <c:pt idx="23">
                  <c:v>19.196052664266972</c:v>
                </c:pt>
                <c:pt idx="24">
                  <c:v>22.582698456127794</c:v>
                </c:pt>
                <c:pt idx="25">
                  <c:v>26.686115998312527</c:v>
                </c:pt>
                <c:pt idx="26">
                  <c:v>30.191438766949222</c:v>
                </c:pt>
                <c:pt idx="27">
                  <c:v>33.470541403137723</c:v>
                </c:pt>
                <c:pt idx="28">
                  <c:v>36.028462109631235</c:v>
                </c:pt>
                <c:pt idx="29">
                  <c:v>38.782697460394211</c:v>
                </c:pt>
              </c:numCache>
            </c:numRef>
          </c:val>
          <c:smooth val="0"/>
          <c:extLst>
            <c:ext xmlns:c16="http://schemas.microsoft.com/office/drawing/2014/chart" uri="{C3380CC4-5D6E-409C-BE32-E72D297353CC}">
              <c16:uniqueId val="{00000002-1EC0-413D-980A-87A5DF95BA2A}"/>
            </c:ext>
          </c:extLst>
        </c:ser>
        <c:ser>
          <c:idx val="3"/>
          <c:order val="3"/>
          <c:tx>
            <c:v>Buses</c:v>
          </c:tx>
          <c:spPr>
            <a:ln w="28575" cap="rnd">
              <a:solidFill>
                <a:schemeClr val="accent4"/>
              </a:solidFill>
              <a:round/>
            </a:ln>
            <a:effectLst/>
          </c:spPr>
          <c:marker>
            <c:symbol val="none"/>
          </c:marker>
          <c:cat>
            <c:numRef>
              <c:extLst>
                <c:ext xmlns:c16="http://schemas.microsoft.com/office/drawing/2014/chart" uri="{F5D05F6E-A05E-4728-AFD3-386EB277150F}">
                  <c16:filteredLitCache>
                    <c:numCache>
                      <c:formatCode>General</c:formatCode>
                      <c:ptCount val="1"/>
                      <c:pt idx="0">
                        <c:v>1990</c:v>
                      </c:pt>
                    </c:numCache>
                  </c16:filteredLitCache>
                </c:ext>
              </c:extLst>
              <c:f/>
              <c:numCache>
                <c:formatCode>General</c:formatCode>
                <c:ptCount val="30"/>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numCache>
            </c:numRef>
          </c:cat>
          <c:val>
            <c:numRef>
              <c:extLst>
                <c:ext xmlns:c16="http://schemas.microsoft.com/office/drawing/2014/chart" uri="{F5D05F6E-A05E-4728-AFD3-386EB277150F}">
                  <c16:filteredLitCache>
                    <c:numCache>
                      <c:formatCode>General</c:formatCode>
                      <c:ptCount val="1"/>
                      <c:pt idx="0">
                        <c:v>29.001520143301171</c:v>
                      </c:pt>
                    </c:numCache>
                  </c16:filteredLitCache>
                </c:ext>
              </c:extLst>
              <c:f/>
              <c:numCache>
                <c:formatCode>General</c:formatCode>
                <c:ptCount val="30"/>
                <c:pt idx="0">
                  <c:v>29.028402479261217</c:v>
                </c:pt>
                <c:pt idx="1">
                  <c:v>29.098047821818579</c:v>
                </c:pt>
                <c:pt idx="2">
                  <c:v>29.09883468659369</c:v>
                </c:pt>
                <c:pt idx="3">
                  <c:v>21.964441225650891</c:v>
                </c:pt>
                <c:pt idx="4">
                  <c:v>21.148341732414924</c:v>
                </c:pt>
                <c:pt idx="5">
                  <c:v>20.373231773966513</c:v>
                </c:pt>
                <c:pt idx="6">
                  <c:v>17.2094139094119</c:v>
                </c:pt>
                <c:pt idx="7">
                  <c:v>16.523717337475112</c:v>
                </c:pt>
                <c:pt idx="8">
                  <c:v>15.500671273340865</c:v>
                </c:pt>
                <c:pt idx="9">
                  <c:v>14.489979038137601</c:v>
                </c:pt>
                <c:pt idx="10">
                  <c:v>13.895023204442193</c:v>
                </c:pt>
                <c:pt idx="11">
                  <c:v>12.606486701210422</c:v>
                </c:pt>
                <c:pt idx="12">
                  <c:v>11.684261536813846</c:v>
                </c:pt>
                <c:pt idx="13">
                  <c:v>10.745898950471934</c:v>
                </c:pt>
                <c:pt idx="14">
                  <c:v>9.8778923322359873</c:v>
                </c:pt>
                <c:pt idx="15">
                  <c:v>9.0020081206248079</c:v>
                </c:pt>
                <c:pt idx="16">
                  <c:v>8.6824438735504721</c:v>
                </c:pt>
                <c:pt idx="17">
                  <c:v>8.8573326928227498</c:v>
                </c:pt>
                <c:pt idx="18">
                  <c:v>8.5890088081901528</c:v>
                </c:pt>
                <c:pt idx="19">
                  <c:v>8.8432764588271038</c:v>
                </c:pt>
                <c:pt idx="20">
                  <c:v>9.184431799236032</c:v>
                </c:pt>
                <c:pt idx="21">
                  <c:v>9.9716502355570285</c:v>
                </c:pt>
                <c:pt idx="22">
                  <c:v>10.775763068915026</c:v>
                </c:pt>
                <c:pt idx="23">
                  <c:v>11.024082742874892</c:v>
                </c:pt>
                <c:pt idx="24">
                  <c:v>12.405019851034739</c:v>
                </c:pt>
                <c:pt idx="25">
                  <c:v>15.838656334633574</c:v>
                </c:pt>
                <c:pt idx="26">
                  <c:v>15.954406321089072</c:v>
                </c:pt>
                <c:pt idx="27">
                  <c:v>17.24249235453345</c:v>
                </c:pt>
                <c:pt idx="28">
                  <c:v>18.433746179299089</c:v>
                </c:pt>
                <c:pt idx="29">
                  <c:v>18.959995210443978</c:v>
                </c:pt>
              </c:numCache>
            </c:numRef>
          </c:val>
          <c:smooth val="0"/>
          <c:extLst>
            <c:ext xmlns:c16="http://schemas.microsoft.com/office/drawing/2014/chart" uri="{C3380CC4-5D6E-409C-BE32-E72D297353CC}">
              <c16:uniqueId val="{00000003-1EC0-413D-980A-87A5DF95BA2A}"/>
            </c:ext>
          </c:extLst>
        </c:ser>
        <c:ser>
          <c:idx val="4"/>
          <c:order val="4"/>
          <c:tx>
            <c:v>Mopeds and Motorcycles</c:v>
          </c:tx>
          <c:spPr>
            <a:ln w="28575" cap="rnd">
              <a:solidFill>
                <a:schemeClr val="accent5"/>
              </a:solidFill>
              <a:round/>
            </a:ln>
            <a:effectLst/>
          </c:spPr>
          <c:marker>
            <c:symbol val="none"/>
          </c:marker>
          <c:cat>
            <c:numRef>
              <c:extLst>
                <c:ext xmlns:c16="http://schemas.microsoft.com/office/drawing/2014/chart" uri="{F5D05F6E-A05E-4728-AFD3-386EB277150F}">
                  <c16:filteredLitCache>
                    <c:numCache>
                      <c:formatCode>General</c:formatCode>
                      <c:ptCount val="1"/>
                      <c:pt idx="0">
                        <c:v>1990</c:v>
                      </c:pt>
                    </c:numCache>
                  </c16:filteredLitCache>
                </c:ext>
              </c:extLst>
              <c:f/>
              <c:numCache>
                <c:formatCode>General</c:formatCode>
                <c:ptCount val="30"/>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numCache>
            </c:numRef>
          </c:cat>
          <c:val>
            <c:numRef>
              <c:extLst>
                <c:ext xmlns:c16="http://schemas.microsoft.com/office/drawing/2014/chart" uri="{F5D05F6E-A05E-4728-AFD3-386EB277150F}">
                  <c16:filteredLitCache>
                    <c:numCache>
                      <c:formatCode>General</c:formatCode>
                      <c:ptCount val="1"/>
                      <c:pt idx="0">
                        <c:v>1.9439876896021102</c:v>
                      </c:pt>
                    </c:numCache>
                  </c16:filteredLitCache>
                </c:ext>
              </c:extLst>
              <c:f/>
              <c:numCache>
                <c:formatCode>General</c:formatCode>
                <c:ptCount val="30"/>
                <c:pt idx="0">
                  <c:v>1.9439802044458867</c:v>
                </c:pt>
                <c:pt idx="1">
                  <c:v>1.9440116845180135</c:v>
                </c:pt>
                <c:pt idx="2">
                  <c:v>1.9440240792609005</c:v>
                </c:pt>
                <c:pt idx="3">
                  <c:v>1.9440165876777251</c:v>
                </c:pt>
                <c:pt idx="4">
                  <c:v>1.9439706634828589</c:v>
                </c:pt>
                <c:pt idx="5">
                  <c:v>1.9440181154862246</c:v>
                </c:pt>
                <c:pt idx="6">
                  <c:v>1.9439895185063871</c:v>
                </c:pt>
                <c:pt idx="7">
                  <c:v>1.9440140989384807</c:v>
                </c:pt>
                <c:pt idx="8">
                  <c:v>1.9439967012782546</c:v>
                </c:pt>
                <c:pt idx="9">
                  <c:v>1.9439911221359099</c:v>
                </c:pt>
                <c:pt idx="10">
                  <c:v>1.9440055903263052</c:v>
                </c:pt>
                <c:pt idx="11">
                  <c:v>1.9440069991251094</c:v>
                </c:pt>
                <c:pt idx="12">
                  <c:v>1.9439316239316236</c:v>
                </c:pt>
                <c:pt idx="13">
                  <c:v>1.9442126318413571</c:v>
                </c:pt>
                <c:pt idx="14">
                  <c:v>1.9441495871666443</c:v>
                </c:pt>
                <c:pt idx="15">
                  <c:v>1.9440876441993757</c:v>
                </c:pt>
                <c:pt idx="16">
                  <c:v>1.9440761183143365</c:v>
                </c:pt>
                <c:pt idx="17">
                  <c:v>1.9439800791065962</c:v>
                </c:pt>
                <c:pt idx="18">
                  <c:v>1.9321344266368496</c:v>
                </c:pt>
                <c:pt idx="19">
                  <c:v>1.940208699931004</c:v>
                </c:pt>
                <c:pt idx="20">
                  <c:v>1.9452840078653029</c:v>
                </c:pt>
                <c:pt idx="21">
                  <c:v>1.9462250404593648</c:v>
                </c:pt>
                <c:pt idx="22">
                  <c:v>1.9511325036099842</c:v>
                </c:pt>
                <c:pt idx="23">
                  <c:v>1.9532581013436381</c:v>
                </c:pt>
                <c:pt idx="24">
                  <c:v>1.9548503918309184</c:v>
                </c:pt>
                <c:pt idx="25">
                  <c:v>1.9562079937871855</c:v>
                </c:pt>
                <c:pt idx="26">
                  <c:v>1.9561604672926025</c:v>
                </c:pt>
                <c:pt idx="27">
                  <c:v>1.9604643272586277</c:v>
                </c:pt>
                <c:pt idx="28">
                  <c:v>1.9626326110828283</c:v>
                </c:pt>
                <c:pt idx="29">
                  <c:v>1.9664413769032389</c:v>
                </c:pt>
              </c:numCache>
            </c:numRef>
          </c:val>
          <c:smooth val="0"/>
          <c:extLst>
            <c:ext xmlns:c16="http://schemas.microsoft.com/office/drawing/2014/chart" uri="{C3380CC4-5D6E-409C-BE32-E72D297353CC}">
              <c16:uniqueId val="{00000004-1EC0-413D-980A-87A5DF95BA2A}"/>
            </c:ext>
          </c:extLst>
        </c:ser>
        <c:dLbls>
          <c:showLegendKey val="0"/>
          <c:showVal val="0"/>
          <c:showCatName val="0"/>
          <c:showSerName val="0"/>
          <c:showPercent val="0"/>
          <c:showBubbleSize val="0"/>
        </c:dLbls>
        <c:smooth val="0"/>
        <c:axId val="580307728"/>
        <c:axId val="580305104"/>
      </c:lineChart>
      <c:catAx>
        <c:axId val="5803077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0305104"/>
        <c:crosses val="autoZero"/>
        <c:auto val="1"/>
        <c:lblAlgn val="ctr"/>
        <c:lblOffset val="100"/>
        <c:noMultiLvlLbl val="0"/>
      </c:catAx>
      <c:valAx>
        <c:axId val="58030510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8030772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1104900</xdr:colOff>
      <xdr:row>25</xdr:row>
      <xdr:rowOff>187325</xdr:rowOff>
    </xdr:from>
    <xdr:to>
      <xdr:col>34</xdr:col>
      <xdr:colOff>215900</xdr:colOff>
      <xdr:row>50</xdr:row>
      <xdr:rowOff>82550</xdr:rowOff>
    </xdr:to>
    <xdr:graphicFrame macro="">
      <xdr:nvGraphicFramePr>
        <xdr:cNvPr id="2" name="Chart 3">
          <a:extLst>
            <a:ext uri="{FF2B5EF4-FFF2-40B4-BE49-F238E27FC236}">
              <a16:creationId xmlns:a16="http://schemas.microsoft.com/office/drawing/2014/main" id="{2C221DD8-482D-4CB9-88A9-31E49C19DA4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1917700</xdr:colOff>
      <xdr:row>29</xdr:row>
      <xdr:rowOff>76200</xdr:rowOff>
    </xdr:from>
    <xdr:to>
      <xdr:col>34</xdr:col>
      <xdr:colOff>127000</xdr:colOff>
      <xdr:row>52</xdr:row>
      <xdr:rowOff>38100</xdr:rowOff>
    </xdr:to>
    <xdr:graphicFrame macro="">
      <xdr:nvGraphicFramePr>
        <xdr:cNvPr id="2" name="Chart 1">
          <a:extLst>
            <a:ext uri="{FF2B5EF4-FFF2-40B4-BE49-F238E27FC236}">
              <a16:creationId xmlns:a16="http://schemas.microsoft.com/office/drawing/2014/main" id="{DD728095-5F5B-4A00-B95B-96200B6033E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6</xdr:col>
      <xdr:colOff>38100</xdr:colOff>
      <xdr:row>260</xdr:row>
      <xdr:rowOff>120649</xdr:rowOff>
    </xdr:from>
    <xdr:to>
      <xdr:col>35</xdr:col>
      <xdr:colOff>254000</xdr:colOff>
      <xdr:row>284</xdr:row>
      <xdr:rowOff>114300</xdr:rowOff>
    </xdr:to>
    <xdr:graphicFrame macro="">
      <xdr:nvGraphicFramePr>
        <xdr:cNvPr id="2" name="Chart 1">
          <a:extLst>
            <a:ext uri="{FF2B5EF4-FFF2-40B4-BE49-F238E27FC236}">
              <a16:creationId xmlns:a16="http://schemas.microsoft.com/office/drawing/2014/main" id="{88793E97-F3E0-4260-8616-0CEADFF8ACE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6</xdr:col>
      <xdr:colOff>38100</xdr:colOff>
      <xdr:row>259</xdr:row>
      <xdr:rowOff>95249</xdr:rowOff>
    </xdr:from>
    <xdr:to>
      <xdr:col>35</xdr:col>
      <xdr:colOff>63500</xdr:colOff>
      <xdr:row>285</xdr:row>
      <xdr:rowOff>0</xdr:rowOff>
    </xdr:to>
    <xdr:graphicFrame macro="">
      <xdr:nvGraphicFramePr>
        <xdr:cNvPr id="2" name="Chart 1">
          <a:extLst>
            <a:ext uri="{FF2B5EF4-FFF2-40B4-BE49-F238E27FC236}">
              <a16:creationId xmlns:a16="http://schemas.microsoft.com/office/drawing/2014/main" id="{A51764A9-6619-445D-9E23-655F762A325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6</xdr:col>
      <xdr:colOff>38100</xdr:colOff>
      <xdr:row>259</xdr:row>
      <xdr:rowOff>95249</xdr:rowOff>
    </xdr:from>
    <xdr:to>
      <xdr:col>34</xdr:col>
      <xdr:colOff>381000</xdr:colOff>
      <xdr:row>282</xdr:row>
      <xdr:rowOff>25400</xdr:rowOff>
    </xdr:to>
    <xdr:graphicFrame macro="">
      <xdr:nvGraphicFramePr>
        <xdr:cNvPr id="2" name="Chart 1">
          <a:extLst>
            <a:ext uri="{FF2B5EF4-FFF2-40B4-BE49-F238E27FC236}">
              <a16:creationId xmlns:a16="http://schemas.microsoft.com/office/drawing/2014/main" id="{537AE80C-8C70-4E3A-989C-A64FFBF7F0C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630A36-61D2-44AD-880C-04D362F1EC1A}">
  <dimension ref="B1:S133"/>
  <sheetViews>
    <sheetView tabSelected="1" zoomScale="75" zoomScaleNormal="75" workbookViewId="0">
      <pane ySplit="1" topLeftCell="A2" activePane="bottomLeft" state="frozen"/>
      <selection activeCell="M17" sqref="M17"/>
      <selection pane="bottomLeft" activeCell="M40" sqref="M40"/>
    </sheetView>
  </sheetViews>
  <sheetFormatPr defaultColWidth="26.85546875" defaultRowHeight="15" x14ac:dyDescent="0.25"/>
  <cols>
    <col min="1" max="1" width="4.28515625" style="94" customWidth="1"/>
    <col min="2" max="2" width="5.140625" style="97" customWidth="1"/>
    <col min="3" max="3" width="37.85546875" style="94" bestFit="1" customWidth="1"/>
    <col min="4" max="5" width="15.85546875" style="94" customWidth="1"/>
    <col min="6" max="6" width="15.85546875" style="95" customWidth="1"/>
    <col min="7" max="7" width="15.85546875" style="96" customWidth="1"/>
    <col min="8" max="8" width="15.85546875" style="95" customWidth="1"/>
    <col min="9" max="10" width="15.85546875" style="94" customWidth="1"/>
    <col min="11" max="14" width="15.85546875" style="97" customWidth="1"/>
    <col min="15" max="15" width="13.85546875" style="98" customWidth="1"/>
    <col min="16" max="16" width="13.140625" style="98" customWidth="1"/>
    <col min="17" max="17" width="16.42578125" style="98" customWidth="1"/>
    <col min="18" max="18" width="22.42578125" style="94" bestFit="1" customWidth="1"/>
    <col min="19" max="16384" width="26.85546875" style="94"/>
  </cols>
  <sheetData>
    <row r="1" spans="2:19" x14ac:dyDescent="0.25">
      <c r="B1" s="93" t="s">
        <v>224</v>
      </c>
    </row>
    <row r="2" spans="2:19" ht="15.75" thickBot="1" x14ac:dyDescent="0.3"/>
    <row r="3" spans="2:19" x14ac:dyDescent="0.25">
      <c r="B3" s="99"/>
      <c r="C3" s="404" t="s">
        <v>225</v>
      </c>
      <c r="D3" s="405"/>
      <c r="E3" s="406"/>
      <c r="F3" s="410" t="s">
        <v>226</v>
      </c>
      <c r="G3" s="411"/>
      <c r="H3" s="412"/>
      <c r="I3" s="413" t="s">
        <v>227</v>
      </c>
      <c r="J3" s="414"/>
      <c r="K3" s="415"/>
      <c r="L3" s="100"/>
      <c r="M3" s="100"/>
      <c r="N3" s="100"/>
    </row>
    <row r="4" spans="2:19" ht="18" x14ac:dyDescent="0.35">
      <c r="B4" s="101"/>
      <c r="C4" s="407"/>
      <c r="D4" s="408"/>
      <c r="E4" s="409"/>
      <c r="F4" s="102" t="s">
        <v>228</v>
      </c>
      <c r="G4" s="103" t="s">
        <v>229</v>
      </c>
      <c r="H4" s="104" t="s">
        <v>230</v>
      </c>
      <c r="I4" s="105" t="s">
        <v>228</v>
      </c>
      <c r="J4" s="100" t="s">
        <v>229</v>
      </c>
      <c r="K4" s="106" t="s">
        <v>230</v>
      </c>
      <c r="L4" s="100"/>
      <c r="M4" s="100"/>
      <c r="N4" s="100"/>
    </row>
    <row r="5" spans="2:19" x14ac:dyDescent="0.25">
      <c r="B5" s="101"/>
      <c r="C5" s="107"/>
      <c r="D5" s="100"/>
      <c r="E5" s="106"/>
      <c r="F5" s="102"/>
      <c r="G5" s="103"/>
      <c r="H5" s="104"/>
      <c r="I5" s="105"/>
      <c r="J5" s="100"/>
      <c r="K5" s="106"/>
      <c r="L5" s="100"/>
      <c r="M5" s="100"/>
      <c r="N5" s="100"/>
    </row>
    <row r="6" spans="2:19" ht="15.75" thickBot="1" x14ac:dyDescent="0.3">
      <c r="B6" s="108"/>
      <c r="C6" s="109" t="s">
        <v>231</v>
      </c>
      <c r="D6" s="110" t="s">
        <v>232</v>
      </c>
      <c r="E6" s="111" t="s">
        <v>233</v>
      </c>
      <c r="F6" s="112" t="s">
        <v>234</v>
      </c>
      <c r="G6" s="110" t="s">
        <v>234</v>
      </c>
      <c r="H6" s="111" t="s">
        <v>234</v>
      </c>
      <c r="I6" s="113" t="s">
        <v>42</v>
      </c>
      <c r="J6" s="114" t="s">
        <v>235</v>
      </c>
      <c r="K6" s="115" t="s">
        <v>235</v>
      </c>
      <c r="L6" s="116"/>
      <c r="M6" s="116"/>
      <c r="N6" s="116"/>
    </row>
    <row r="7" spans="2:19" x14ac:dyDescent="0.25">
      <c r="B7" s="99"/>
      <c r="C7" s="117" t="s">
        <v>236</v>
      </c>
      <c r="D7" s="99"/>
      <c r="E7" s="99"/>
      <c r="F7" s="118"/>
      <c r="G7" s="118"/>
      <c r="H7" s="118"/>
      <c r="I7" s="119"/>
      <c r="J7" s="120"/>
      <c r="K7" s="121"/>
      <c r="L7" s="122"/>
      <c r="M7" s="122"/>
      <c r="N7" s="122"/>
    </row>
    <row r="8" spans="2:19" x14ac:dyDescent="0.25">
      <c r="B8" s="101">
        <v>1</v>
      </c>
      <c r="C8" s="123" t="s">
        <v>237</v>
      </c>
      <c r="D8" s="124">
        <v>194.72093486121517</v>
      </c>
      <c r="E8" s="124">
        <f t="shared" ref="E8:E11" si="0">D8*41.868</f>
        <v>8152.5761007693573</v>
      </c>
      <c r="F8" s="125">
        <f t="shared" ref="F8:F13" si="1">I8*1000000/E8</f>
        <v>92659.18861241205</v>
      </c>
      <c r="G8" s="126">
        <f>J8*1000/E8</f>
        <v>0.7</v>
      </c>
      <c r="H8" s="126">
        <f t="shared" ref="H8:H13" si="2">K8*1000/E8</f>
        <v>0.50000000000000011</v>
      </c>
      <c r="I8" s="127">
        <v>755.41108659823067</v>
      </c>
      <c r="J8" s="128">
        <v>5.7068032705385496</v>
      </c>
      <c r="K8" s="129">
        <v>4.0762880503846795</v>
      </c>
      <c r="L8" s="128"/>
      <c r="M8" s="128"/>
      <c r="N8" s="128"/>
    </row>
    <row r="9" spans="2:19" x14ac:dyDescent="0.25">
      <c r="B9" s="101">
        <v>2</v>
      </c>
      <c r="C9" s="123" t="s">
        <v>238</v>
      </c>
      <c r="D9" s="124">
        <v>208.62191350617647</v>
      </c>
      <c r="E9" s="124">
        <f t="shared" si="0"/>
        <v>8734.5822746765971</v>
      </c>
      <c r="F9" s="125">
        <f t="shared" si="1"/>
        <v>115810.25663122312</v>
      </c>
      <c r="G9" s="126">
        <f t="shared" ref="G9:G13" si="3">J9*1000/E9</f>
        <v>3</v>
      </c>
      <c r="H9" s="126">
        <f t="shared" si="2"/>
        <v>7</v>
      </c>
      <c r="I9" s="127">
        <v>1011.5542147968293</v>
      </c>
      <c r="J9" s="128">
        <v>26.203746824029789</v>
      </c>
      <c r="K9" s="129">
        <v>61.142075922736176</v>
      </c>
      <c r="L9" s="128"/>
      <c r="M9" s="128"/>
      <c r="N9" s="128"/>
    </row>
    <row r="10" spans="2:19" x14ac:dyDescent="0.25">
      <c r="B10" s="101">
        <v>3</v>
      </c>
      <c r="C10" s="123" t="s">
        <v>239</v>
      </c>
      <c r="D10" s="124">
        <v>106.72161508868454</v>
      </c>
      <c r="E10" s="124">
        <f t="shared" si="0"/>
        <v>4468.220580533045</v>
      </c>
      <c r="F10" s="125">
        <f t="shared" si="1"/>
        <v>76721.085476417473</v>
      </c>
      <c r="G10" s="126">
        <f t="shared" si="3"/>
        <v>0.81071674766346369</v>
      </c>
      <c r="H10" s="126">
        <f t="shared" si="2"/>
        <v>0.31071674766346358</v>
      </c>
      <c r="I10" s="127">
        <v>342.80673308656344</v>
      </c>
      <c r="J10" s="128">
        <v>3.6224612568927035</v>
      </c>
      <c r="K10" s="129">
        <v>1.3883509666261808</v>
      </c>
      <c r="L10" s="128"/>
      <c r="M10" s="128"/>
      <c r="N10" s="128"/>
    </row>
    <row r="11" spans="2:19" x14ac:dyDescent="0.25">
      <c r="B11" s="101">
        <v>4</v>
      </c>
      <c r="C11" s="123" t="s">
        <v>240</v>
      </c>
      <c r="D11" s="124">
        <v>2290.6684276394058</v>
      </c>
      <c r="E11" s="124">
        <f t="shared" si="0"/>
        <v>95905.70572840664</v>
      </c>
      <c r="F11" s="125">
        <f t="shared" si="1"/>
        <v>56459.78597280923</v>
      </c>
      <c r="G11" s="126">
        <f t="shared" si="3"/>
        <v>1.0136075249389886</v>
      </c>
      <c r="H11" s="126">
        <f t="shared" si="2"/>
        <v>2.9909283167073406</v>
      </c>
      <c r="I11" s="127">
        <v>5414.8156189970623</v>
      </c>
      <c r="J11" s="128">
        <v>97.210745010897242</v>
      </c>
      <c r="K11" s="129">
        <v>286.84709099689286</v>
      </c>
      <c r="L11" s="128"/>
      <c r="M11" s="128"/>
      <c r="N11" s="128"/>
      <c r="O11" s="130"/>
      <c r="Q11" s="131"/>
    </row>
    <row r="12" spans="2:19" x14ac:dyDescent="0.25">
      <c r="B12" s="101">
        <v>5</v>
      </c>
      <c r="C12" s="123" t="s">
        <v>241</v>
      </c>
      <c r="D12" s="124">
        <f>E12/41.868</f>
        <v>224.95585242061875</v>
      </c>
      <c r="E12" s="124">
        <v>9418.4516291464661</v>
      </c>
      <c r="F12" s="125">
        <f t="shared" si="1"/>
        <v>123120.31974103696</v>
      </c>
      <c r="G12" s="126">
        <f>J12*1000/E12</f>
        <v>18.298103772650329</v>
      </c>
      <c r="H12" s="126">
        <f t="shared" si="2"/>
        <v>4.7583933677953283</v>
      </c>
      <c r="I12" s="127">
        <v>1159.6027760460033</v>
      </c>
      <c r="J12" s="128">
        <v>172.33980528780958</v>
      </c>
      <c r="K12" s="129">
        <v>44.816697767031648</v>
      </c>
      <c r="L12" s="128"/>
      <c r="M12" s="128"/>
      <c r="N12" s="128"/>
    </row>
    <row r="13" spans="2:19" x14ac:dyDescent="0.25">
      <c r="B13" s="101">
        <v>6</v>
      </c>
      <c r="C13" s="123" t="s">
        <v>242</v>
      </c>
      <c r="D13" s="124">
        <f>E13/41.868</f>
        <v>93.128910481319267</v>
      </c>
      <c r="E13" s="124">
        <v>3899.121224031875</v>
      </c>
      <c r="F13" s="125">
        <f t="shared" si="1"/>
        <v>152941.6535830152</v>
      </c>
      <c r="G13" s="126">
        <f t="shared" si="3"/>
        <v>30</v>
      </c>
      <c r="H13" s="126">
        <f t="shared" si="2"/>
        <v>4</v>
      </c>
      <c r="I13" s="127">
        <v>596.33804752406525</v>
      </c>
      <c r="J13" s="128">
        <v>116.97363672095625</v>
      </c>
      <c r="K13" s="129">
        <v>15.5964848961275</v>
      </c>
      <c r="L13" s="128"/>
      <c r="M13" s="128"/>
      <c r="N13" s="128"/>
    </row>
    <row r="14" spans="2:19" x14ac:dyDescent="0.25">
      <c r="B14" s="101"/>
      <c r="C14" s="132" t="s">
        <v>243</v>
      </c>
      <c r="D14" s="133">
        <f>SUM(D8:D13)</f>
        <v>3118.8176539974197</v>
      </c>
      <c r="E14" s="133">
        <f>SUM(E8:E13)</f>
        <v>130578.65753756398</v>
      </c>
      <c r="F14" s="125"/>
      <c r="G14" s="125"/>
      <c r="H14" s="125"/>
      <c r="I14" s="134">
        <f>SUM(I8:I11,I13)</f>
        <v>8120.9257010027513</v>
      </c>
      <c r="J14" s="135">
        <f>SUM(J8:J13)</f>
        <v>422.05719837112417</v>
      </c>
      <c r="K14" s="136">
        <f>SUM(K8:K13)</f>
        <v>413.86698859979907</v>
      </c>
      <c r="L14" s="135"/>
      <c r="M14" s="135"/>
      <c r="N14" s="135"/>
    </row>
    <row r="15" spans="2:19" x14ac:dyDescent="0.25">
      <c r="B15" s="101"/>
      <c r="C15" s="123"/>
      <c r="D15" s="124"/>
      <c r="E15" s="124"/>
      <c r="F15" s="125"/>
      <c r="G15" s="125"/>
      <c r="H15" s="125"/>
      <c r="I15" s="127"/>
      <c r="J15" s="137"/>
      <c r="K15" s="129"/>
      <c r="L15" s="128"/>
      <c r="M15" s="128"/>
      <c r="N15" s="128"/>
    </row>
    <row r="16" spans="2:19" x14ac:dyDescent="0.25">
      <c r="B16" s="101"/>
      <c r="C16" s="132" t="s">
        <v>244</v>
      </c>
      <c r="D16" s="124"/>
      <c r="E16" s="124"/>
      <c r="F16" s="125"/>
      <c r="G16" s="125"/>
      <c r="H16" s="125"/>
      <c r="I16" s="127"/>
      <c r="J16" s="137"/>
      <c r="K16" s="129"/>
      <c r="L16" s="128"/>
      <c r="M16" s="128"/>
      <c r="N16" s="128"/>
      <c r="R16" s="138"/>
      <c r="S16" s="138"/>
    </row>
    <row r="17" spans="2:19" x14ac:dyDescent="0.25">
      <c r="B17" s="101">
        <v>7</v>
      </c>
      <c r="C17" s="123" t="s">
        <v>245</v>
      </c>
      <c r="D17" s="124">
        <v>88.228997027992975</v>
      </c>
      <c r="E17" s="124">
        <f>D17*41.868</f>
        <v>3693.9716475680102</v>
      </c>
      <c r="F17" s="125">
        <f>I17*1000000/E17</f>
        <v>73173.600195458261</v>
      </c>
      <c r="G17" s="126">
        <f>J17*1000/E17</f>
        <v>1</v>
      </c>
      <c r="H17" s="126">
        <f>K17*1000/E17</f>
        <v>0.1</v>
      </c>
      <c r="I17" s="127">
        <v>270.30120447249988</v>
      </c>
      <c r="J17" s="128">
        <v>3.6939716475680102</v>
      </c>
      <c r="K17" s="129">
        <v>0.36939716475680101</v>
      </c>
      <c r="L17" s="128"/>
      <c r="M17" s="128"/>
      <c r="N17" s="128"/>
      <c r="R17" s="138"/>
      <c r="S17" s="138"/>
    </row>
    <row r="18" spans="2:19" x14ac:dyDescent="0.25">
      <c r="B18" s="101">
        <v>8</v>
      </c>
      <c r="C18" s="123" t="s">
        <v>240</v>
      </c>
      <c r="D18" s="139">
        <v>43.283897022512029</v>
      </c>
      <c r="E18" s="124">
        <f>D18*41.868</f>
        <v>1812.2102005385336</v>
      </c>
      <c r="F18" s="125">
        <f>I18*1000000/E18</f>
        <v>7774.7265496468199</v>
      </c>
      <c r="G18" s="126">
        <f>J18*1000/E18</f>
        <v>1</v>
      </c>
      <c r="H18" s="126">
        <f>K18*1000/E18</f>
        <v>0.1</v>
      </c>
      <c r="I18" s="127">
        <v>14.089438759667724</v>
      </c>
      <c r="J18" s="128">
        <v>1.8122102005385337</v>
      </c>
      <c r="K18" s="129">
        <v>0.18122102005385338</v>
      </c>
      <c r="L18" s="128"/>
      <c r="M18" s="128"/>
      <c r="N18" s="128"/>
      <c r="R18" s="138"/>
      <c r="S18" s="138"/>
    </row>
    <row r="19" spans="2:19" x14ac:dyDescent="0.25">
      <c r="B19" s="101">
        <v>9</v>
      </c>
      <c r="C19" s="123" t="s">
        <v>246</v>
      </c>
      <c r="D19" s="139">
        <v>4.1693256233877908E-3</v>
      </c>
      <c r="E19" s="124">
        <f>D19*41.868</f>
        <v>0.17456132520000003</v>
      </c>
      <c r="F19" s="125">
        <f>I19*1000000/E19</f>
        <v>63699.999999999985</v>
      </c>
      <c r="G19" s="126">
        <f>J19*1000/E19</f>
        <v>1</v>
      </c>
      <c r="H19" s="126">
        <f>K19*1000/E19</f>
        <v>0.1</v>
      </c>
      <c r="I19" s="127">
        <v>1.111955641524E-2</v>
      </c>
      <c r="J19" s="128">
        <v>1.7456132520000004E-4</v>
      </c>
      <c r="K19" s="129">
        <v>1.7456132520000006E-5</v>
      </c>
      <c r="L19" s="128"/>
      <c r="M19" s="128"/>
      <c r="N19" s="128"/>
      <c r="R19" s="138"/>
      <c r="S19" s="138"/>
    </row>
    <row r="20" spans="2:19" x14ac:dyDescent="0.25">
      <c r="B20" s="101">
        <v>10</v>
      </c>
      <c r="C20" s="123" t="s">
        <v>247</v>
      </c>
      <c r="D20" s="139">
        <v>5.3339152114691144</v>
      </c>
      <c r="E20" s="124">
        <f>D20*41.868</f>
        <v>223.32036207378889</v>
      </c>
      <c r="F20" s="125">
        <f>I20*1000000/E20</f>
        <v>72898.986263867744</v>
      </c>
      <c r="G20" s="126">
        <f>J20*1000/E20</f>
        <v>3.0000000000000004</v>
      </c>
      <c r="H20" s="126">
        <f>K20*1000/E20</f>
        <v>0.6</v>
      </c>
      <c r="I20" s="127">
        <v>16.279828007259106</v>
      </c>
      <c r="J20" s="128">
        <v>0.66996108622136674</v>
      </c>
      <c r="K20" s="129">
        <v>0.13399221724427332</v>
      </c>
      <c r="L20" s="128"/>
      <c r="M20" s="128"/>
      <c r="N20" s="128"/>
      <c r="Q20" s="131"/>
      <c r="R20" s="138"/>
      <c r="S20" s="138"/>
    </row>
    <row r="21" spans="2:19" x14ac:dyDescent="0.25">
      <c r="B21" s="101"/>
      <c r="C21" s="132" t="s">
        <v>248</v>
      </c>
      <c r="D21" s="133">
        <f>SUM(D17:D20)</f>
        <v>136.8509785875975</v>
      </c>
      <c r="E21" s="133">
        <f>SUM(E17:E20)</f>
        <v>5729.6767715055321</v>
      </c>
      <c r="F21" s="125"/>
      <c r="G21" s="125"/>
      <c r="H21" s="125"/>
      <c r="I21" s="134">
        <f>SUM(I17:I20)</f>
        <v>300.68159079584188</v>
      </c>
      <c r="J21" s="135">
        <f>SUM(J17:J20)</f>
        <v>6.1763174956531106</v>
      </c>
      <c r="K21" s="136">
        <f>SUM(K17:K20)</f>
        <v>0.68462785818744776</v>
      </c>
      <c r="L21" s="135"/>
      <c r="M21" s="135"/>
      <c r="N21" s="135"/>
      <c r="R21" s="140"/>
      <c r="S21" s="138"/>
    </row>
    <row r="22" spans="2:19" x14ac:dyDescent="0.25">
      <c r="B22" s="101"/>
      <c r="C22" s="132"/>
      <c r="D22" s="133"/>
      <c r="E22" s="133"/>
      <c r="F22" s="125"/>
      <c r="G22" s="125"/>
      <c r="H22" s="125"/>
      <c r="I22" s="134"/>
      <c r="J22" s="141"/>
      <c r="K22" s="136"/>
      <c r="L22" s="135"/>
      <c r="M22" s="135"/>
      <c r="N22" s="135"/>
      <c r="O22" s="142"/>
      <c r="P22" s="142"/>
      <c r="Q22" s="142"/>
      <c r="R22" s="138"/>
      <c r="S22" s="138"/>
    </row>
    <row r="23" spans="2:19" ht="30" x14ac:dyDescent="0.25">
      <c r="B23" s="123"/>
      <c r="C23" s="143" t="s">
        <v>249</v>
      </c>
      <c r="D23" s="144"/>
      <c r="E23" s="144"/>
      <c r="F23" s="94"/>
      <c r="G23" s="94"/>
      <c r="H23" s="94"/>
      <c r="I23" s="145"/>
      <c r="J23" s="146"/>
      <c r="K23" s="147"/>
      <c r="L23" s="148"/>
      <c r="M23" s="148"/>
      <c r="N23" s="148"/>
      <c r="O23" s="149"/>
      <c r="P23" s="94"/>
      <c r="Q23" s="94"/>
    </row>
    <row r="24" spans="2:19" x14ac:dyDescent="0.25">
      <c r="B24" s="101">
        <v>11</v>
      </c>
      <c r="C24" s="123" t="s">
        <v>250</v>
      </c>
      <c r="D24" s="144">
        <v>0.30680806896436413</v>
      </c>
      <c r="E24" s="144">
        <v>12.845440231399998</v>
      </c>
      <c r="F24" s="94">
        <v>73300</v>
      </c>
      <c r="G24" s="150">
        <v>3</v>
      </c>
      <c r="H24" s="150">
        <v>0.6</v>
      </c>
      <c r="I24" s="127">
        <f>E24*F24/1000000</f>
        <v>0.94157076896161984</v>
      </c>
      <c r="J24" s="148">
        <f>E24*G24*0.001</f>
        <v>3.8536320694199995E-2</v>
      </c>
      <c r="K24" s="147">
        <f>E24*H24*0.001</f>
        <v>7.7072641388399987E-3</v>
      </c>
      <c r="L24" s="148"/>
      <c r="M24" s="148"/>
      <c r="N24" s="148"/>
      <c r="P24" s="94"/>
      <c r="Q24" s="94"/>
    </row>
    <row r="25" spans="2:19" x14ac:dyDescent="0.25">
      <c r="B25" s="101">
        <v>12</v>
      </c>
      <c r="C25" s="123" t="s">
        <v>251</v>
      </c>
      <c r="D25" s="144">
        <v>3.3782363618993024E-3</v>
      </c>
      <c r="E25" s="144">
        <v>0.14144000000000001</v>
      </c>
      <c r="F25" s="94">
        <v>71400</v>
      </c>
      <c r="G25" s="150">
        <v>3</v>
      </c>
      <c r="H25" s="150">
        <v>0.6</v>
      </c>
      <c r="I25" s="127">
        <f t="shared" ref="I25:I26" si="4">E25*F25/1000000</f>
        <v>1.0098816E-2</v>
      </c>
      <c r="J25" s="148">
        <f t="shared" ref="J25:J28" si="5">E25*G25*0.001</f>
        <v>4.2432000000000006E-4</v>
      </c>
      <c r="K25" s="147">
        <f t="shared" ref="K25:K28" si="6">E25*H25*0.001</f>
        <v>8.4864000000000006E-5</v>
      </c>
      <c r="L25" s="148"/>
      <c r="M25" s="148"/>
      <c r="N25" s="148"/>
      <c r="P25" s="94"/>
      <c r="Q25" s="94"/>
    </row>
    <row r="26" spans="2:19" x14ac:dyDescent="0.25">
      <c r="B26" s="101">
        <v>13</v>
      </c>
      <c r="C26" s="123" t="s">
        <v>246</v>
      </c>
      <c r="D26" s="144">
        <v>6.3528804815133277E-4</v>
      </c>
      <c r="E26" s="144">
        <v>2.6598240000000002E-2</v>
      </c>
      <c r="F26" s="94">
        <v>63700</v>
      </c>
      <c r="G26" s="150">
        <v>1</v>
      </c>
      <c r="H26" s="150">
        <v>0.1</v>
      </c>
      <c r="I26" s="127">
        <f t="shared" si="4"/>
        <v>1.6943078880000001E-3</v>
      </c>
      <c r="J26" s="148">
        <f t="shared" si="5"/>
        <v>2.6598240000000002E-5</v>
      </c>
      <c r="K26" s="147">
        <f t="shared" si="6"/>
        <v>2.6598240000000002E-6</v>
      </c>
      <c r="L26" s="148"/>
      <c r="M26" s="148"/>
      <c r="N26" s="148"/>
      <c r="P26" s="94"/>
      <c r="Q26" s="94"/>
    </row>
    <row r="27" spans="2:19" x14ac:dyDescent="0.25">
      <c r="B27" s="101">
        <v>14</v>
      </c>
      <c r="C27" s="123" t="s">
        <v>238</v>
      </c>
      <c r="D27" s="124">
        <v>14.259439689165948</v>
      </c>
      <c r="E27" s="124">
        <v>597.01422090599988</v>
      </c>
      <c r="F27" s="125">
        <v>114824.25110000002</v>
      </c>
      <c r="G27" s="126">
        <v>2</v>
      </c>
      <c r="H27" s="126">
        <v>1.5</v>
      </c>
      <c r="I27" s="127">
        <f>E27*F27/1000000</f>
        <v>68.551710811581415</v>
      </c>
      <c r="J27" s="148">
        <f t="shared" si="5"/>
        <v>1.1940284418119997</v>
      </c>
      <c r="K27" s="147">
        <f t="shared" si="6"/>
        <v>0.89552133135899981</v>
      </c>
      <c r="L27" s="148"/>
      <c r="M27" s="148"/>
      <c r="N27" s="148"/>
      <c r="S27" s="151"/>
    </row>
    <row r="28" spans="2:19" x14ac:dyDescent="0.25">
      <c r="B28" s="101">
        <v>15</v>
      </c>
      <c r="C28" s="123" t="s">
        <v>240</v>
      </c>
      <c r="D28" s="124">
        <v>9.5117639519135349</v>
      </c>
      <c r="E28" s="124">
        <v>398.23853313871592</v>
      </c>
      <c r="F28" s="125">
        <v>55324.3454491058</v>
      </c>
      <c r="G28" s="126">
        <v>1</v>
      </c>
      <c r="H28" s="126">
        <v>0.1</v>
      </c>
      <c r="I28" s="127">
        <f>E28*F28/1000000</f>
        <v>22.032286178511491</v>
      </c>
      <c r="J28" s="148">
        <f t="shared" si="5"/>
        <v>0.39823853313871593</v>
      </c>
      <c r="K28" s="147">
        <f t="shared" si="6"/>
        <v>3.9823853313871595E-2</v>
      </c>
      <c r="L28" s="148"/>
      <c r="M28" s="148"/>
      <c r="N28" s="148"/>
    </row>
    <row r="29" spans="2:19" x14ac:dyDescent="0.25">
      <c r="B29" s="101"/>
      <c r="C29" s="132" t="s">
        <v>252</v>
      </c>
      <c r="D29" s="133">
        <f>SUM(D24:D28)</f>
        <v>24.082025234453898</v>
      </c>
      <c r="E29" s="133">
        <f>SUM(E24:E28)</f>
        <v>1008.2662325161159</v>
      </c>
      <c r="F29" s="125"/>
      <c r="G29" s="126"/>
      <c r="H29" s="126"/>
      <c r="I29" s="134">
        <f>SUM(I24:I28)</f>
        <v>91.537360882942522</v>
      </c>
      <c r="J29" s="135">
        <f>SUM(J24:J28)</f>
        <v>1.6312542138849158</v>
      </c>
      <c r="K29" s="136">
        <f>SUM(K24:K28)</f>
        <v>0.94313997263571137</v>
      </c>
      <c r="L29" s="135"/>
      <c r="M29" s="135"/>
      <c r="N29" s="135"/>
      <c r="R29" s="152"/>
    </row>
    <row r="30" spans="2:19" x14ac:dyDescent="0.25">
      <c r="B30" s="101"/>
      <c r="C30" s="132"/>
      <c r="D30" s="133"/>
      <c r="E30" s="133"/>
      <c r="F30" s="125"/>
      <c r="G30" s="125"/>
      <c r="H30" s="125"/>
      <c r="I30" s="134"/>
      <c r="J30" s="141"/>
      <c r="K30" s="136"/>
      <c r="L30" s="135"/>
      <c r="M30" s="135"/>
      <c r="N30" s="135"/>
      <c r="R30" s="98"/>
    </row>
    <row r="31" spans="2:19" x14ac:dyDescent="0.25">
      <c r="B31" s="101"/>
      <c r="C31" s="132" t="s">
        <v>253</v>
      </c>
      <c r="D31" s="124"/>
      <c r="E31" s="124"/>
      <c r="F31" s="125"/>
      <c r="G31" s="125"/>
      <c r="H31" s="125"/>
      <c r="I31" s="127"/>
      <c r="J31" s="137"/>
      <c r="K31" s="129"/>
      <c r="L31" s="128"/>
      <c r="M31" s="128"/>
      <c r="N31" s="128"/>
      <c r="R31" s="140"/>
    </row>
    <row r="32" spans="2:19" x14ac:dyDescent="0.25">
      <c r="B32" s="101">
        <v>16</v>
      </c>
      <c r="C32" s="123" t="s">
        <v>254</v>
      </c>
      <c r="D32" s="124">
        <v>76.09297317170001</v>
      </c>
      <c r="E32" s="124">
        <f t="shared" ref="E32:E44" si="7">D32*41.868</f>
        <v>3185.860600752736</v>
      </c>
      <c r="F32" s="125">
        <v>94600</v>
      </c>
      <c r="G32" s="126">
        <v>10</v>
      </c>
      <c r="H32" s="126">
        <v>1.5</v>
      </c>
      <c r="I32" s="127">
        <f>E32*F32/1000000</f>
        <v>301.38241283120885</v>
      </c>
      <c r="J32" s="128">
        <f>E32*G32/1000</f>
        <v>31.85860600752736</v>
      </c>
      <c r="K32" s="129">
        <f>E32*H32/1000</f>
        <v>4.7787909011291037</v>
      </c>
      <c r="L32" s="128"/>
      <c r="M32" s="128"/>
      <c r="N32" s="128"/>
      <c r="O32" s="131"/>
    </row>
    <row r="33" spans="2:18" x14ac:dyDescent="0.25">
      <c r="B33" s="101">
        <v>17</v>
      </c>
      <c r="C33" s="153" t="s">
        <v>255</v>
      </c>
      <c r="D33" s="124">
        <v>0</v>
      </c>
      <c r="E33" s="124">
        <f t="shared" si="7"/>
        <v>0</v>
      </c>
      <c r="F33" s="125">
        <v>98860</v>
      </c>
      <c r="G33" s="126">
        <v>2</v>
      </c>
      <c r="H33" s="126">
        <v>1.5</v>
      </c>
      <c r="I33" s="127">
        <f t="shared" ref="I33:I44" si="8">E33*F33/1000000</f>
        <v>0</v>
      </c>
      <c r="J33" s="128">
        <f t="shared" ref="J33:J44" si="9">E33*G33/1000</f>
        <v>0</v>
      </c>
      <c r="K33" s="129">
        <f t="shared" ref="K33:K44" si="10">E33*H33/1000</f>
        <v>0</v>
      </c>
      <c r="L33" s="128"/>
      <c r="M33" s="128"/>
      <c r="N33" s="128"/>
      <c r="O33" s="131"/>
    </row>
    <row r="34" spans="2:18" x14ac:dyDescent="0.25">
      <c r="B34" s="101">
        <v>18</v>
      </c>
      <c r="C34" s="123" t="s">
        <v>251</v>
      </c>
      <c r="D34" s="124">
        <v>8.353734453146707</v>
      </c>
      <c r="E34" s="124">
        <f t="shared" si="7"/>
        <v>349.75415408434634</v>
      </c>
      <c r="F34" s="125">
        <v>71400</v>
      </c>
      <c r="G34" s="126">
        <v>3</v>
      </c>
      <c r="H34" s="126">
        <v>0.6</v>
      </c>
      <c r="I34" s="127">
        <f t="shared" si="8"/>
        <v>24.972446601622327</v>
      </c>
      <c r="J34" s="128">
        <f t="shared" si="9"/>
        <v>1.0492624622530391</v>
      </c>
      <c r="K34" s="129">
        <f t="shared" si="10"/>
        <v>0.2098524924506078</v>
      </c>
      <c r="L34" s="128"/>
      <c r="M34" s="128"/>
      <c r="N34" s="128"/>
    </row>
    <row r="35" spans="2:18" x14ac:dyDescent="0.25">
      <c r="B35" s="101">
        <v>19</v>
      </c>
      <c r="C35" s="123" t="s">
        <v>256</v>
      </c>
      <c r="D35" s="139">
        <v>29.235958021871994</v>
      </c>
      <c r="E35" s="124">
        <f t="shared" si="7"/>
        <v>1224.0510904597368</v>
      </c>
      <c r="F35" s="125">
        <v>76000</v>
      </c>
      <c r="G35" s="154">
        <v>3</v>
      </c>
      <c r="H35" s="126">
        <v>0.6</v>
      </c>
      <c r="I35" s="127">
        <f t="shared" si="8"/>
        <v>93.027882874939991</v>
      </c>
      <c r="J35" s="128">
        <f t="shared" si="9"/>
        <v>3.6721532713792104</v>
      </c>
      <c r="K35" s="129">
        <f t="shared" si="10"/>
        <v>0.73443065427584198</v>
      </c>
      <c r="L35" s="128"/>
      <c r="M35" s="128"/>
      <c r="N35" s="128"/>
    </row>
    <row r="36" spans="2:18" x14ac:dyDescent="0.25">
      <c r="B36" s="101">
        <v>20</v>
      </c>
      <c r="C36" s="123" t="s">
        <v>246</v>
      </c>
      <c r="D36" s="139">
        <v>50.747462083696192</v>
      </c>
      <c r="E36" s="124">
        <f t="shared" si="7"/>
        <v>2124.6947425201924</v>
      </c>
      <c r="F36" s="125">
        <v>63700</v>
      </c>
      <c r="G36" s="154">
        <v>1</v>
      </c>
      <c r="H36" s="126">
        <v>0.1</v>
      </c>
      <c r="I36" s="127">
        <f t="shared" si="8"/>
        <v>135.34305509853624</v>
      </c>
      <c r="J36" s="128">
        <f t="shared" si="9"/>
        <v>2.1246947425201923</v>
      </c>
      <c r="K36" s="129">
        <f t="shared" si="10"/>
        <v>0.21246947425201926</v>
      </c>
      <c r="L36" s="128"/>
      <c r="M36" s="128"/>
      <c r="N36" s="128"/>
    </row>
    <row r="37" spans="2:18" x14ac:dyDescent="0.25">
      <c r="B37" s="101">
        <v>21</v>
      </c>
      <c r="C37" s="123" t="s">
        <v>247</v>
      </c>
      <c r="D37" s="139">
        <v>144.94935282619895</v>
      </c>
      <c r="E37" s="124">
        <f t="shared" si="7"/>
        <v>6068.7395041272976</v>
      </c>
      <c r="F37" s="125">
        <v>73300</v>
      </c>
      <c r="G37" s="154">
        <v>3</v>
      </c>
      <c r="H37" s="126">
        <v>0.6</v>
      </c>
      <c r="I37" s="127">
        <f t="shared" si="8"/>
        <v>444.83860565253093</v>
      </c>
      <c r="J37" s="128">
        <f t="shared" si="9"/>
        <v>18.206218512381891</v>
      </c>
      <c r="K37" s="129">
        <f t="shared" si="10"/>
        <v>3.6412437024763786</v>
      </c>
      <c r="L37" s="128"/>
      <c r="M37" s="128"/>
      <c r="N37" s="128"/>
    </row>
    <row r="38" spans="2:18" x14ac:dyDescent="0.25">
      <c r="B38" s="101">
        <v>22</v>
      </c>
      <c r="C38" s="123" t="s">
        <v>257</v>
      </c>
      <c r="D38" s="139">
        <v>125.43476266223237</v>
      </c>
      <c r="E38" s="124">
        <f t="shared" si="7"/>
        <v>5251.7026431423456</v>
      </c>
      <c r="F38" s="125">
        <v>93738.263076580828</v>
      </c>
      <c r="G38" s="154">
        <v>3</v>
      </c>
      <c r="H38" s="126">
        <v>0.6</v>
      </c>
      <c r="I38" s="127">
        <f t="shared" si="8"/>
        <v>492.28548396285208</v>
      </c>
      <c r="J38" s="128">
        <f t="shared" si="9"/>
        <v>15.755107929427037</v>
      </c>
      <c r="K38" s="129">
        <f t="shared" si="10"/>
        <v>3.1510215858854069</v>
      </c>
      <c r="L38" s="128"/>
      <c r="M38" s="128"/>
      <c r="N38" s="128"/>
    </row>
    <row r="39" spans="2:18" x14ac:dyDescent="0.25">
      <c r="B39" s="101">
        <v>23</v>
      </c>
      <c r="C39" s="123" t="s">
        <v>258</v>
      </c>
      <c r="D39" s="155">
        <v>0</v>
      </c>
      <c r="E39" s="155">
        <f t="shared" si="7"/>
        <v>0</v>
      </c>
      <c r="F39" s="125">
        <v>73330</v>
      </c>
      <c r="G39" s="154">
        <v>3</v>
      </c>
      <c r="H39" s="126">
        <v>0.6</v>
      </c>
      <c r="I39" s="156">
        <f t="shared" si="8"/>
        <v>0</v>
      </c>
      <c r="J39" s="157">
        <f t="shared" si="9"/>
        <v>0</v>
      </c>
      <c r="K39" s="158">
        <f t="shared" si="10"/>
        <v>0</v>
      </c>
      <c r="L39" s="157"/>
      <c r="M39" s="157"/>
      <c r="N39" s="157"/>
    </row>
    <row r="40" spans="2:18" x14ac:dyDescent="0.25">
      <c r="B40" s="101">
        <v>24</v>
      </c>
      <c r="C40" s="123" t="s">
        <v>240</v>
      </c>
      <c r="D40" s="124">
        <v>1200.7305354502885</v>
      </c>
      <c r="E40" s="124">
        <f t="shared" si="7"/>
        <v>50272.186058232677</v>
      </c>
      <c r="F40" s="125">
        <v>56179.095804435106</v>
      </c>
      <c r="G40" s="126">
        <v>1</v>
      </c>
      <c r="H40" s="126">
        <v>0.1</v>
      </c>
      <c r="I40" s="127">
        <f t="shared" si="8"/>
        <v>2824.2459568638405</v>
      </c>
      <c r="J40" s="128">
        <f t="shared" si="9"/>
        <v>50.272186058232677</v>
      </c>
      <c r="K40" s="129">
        <f t="shared" si="10"/>
        <v>5.0272186058232684</v>
      </c>
      <c r="L40" s="128"/>
      <c r="M40" s="128"/>
      <c r="N40" s="128"/>
    </row>
    <row r="41" spans="2:18" x14ac:dyDescent="0.25">
      <c r="B41" s="101">
        <v>25</v>
      </c>
      <c r="C41" s="123" t="s">
        <v>259</v>
      </c>
      <c r="D41" s="124">
        <v>43.356887840300104</v>
      </c>
      <c r="E41" s="124">
        <f t="shared" si="7"/>
        <v>1815.2661800976848</v>
      </c>
      <c r="F41" s="125">
        <v>82148.737484838523</v>
      </c>
      <c r="G41" s="126">
        <v>3</v>
      </c>
      <c r="H41" s="126">
        <v>0.6</v>
      </c>
      <c r="I41" s="127">
        <f t="shared" si="8"/>
        <v>149.1218248939503</v>
      </c>
      <c r="J41" s="128">
        <f t="shared" si="9"/>
        <v>5.4457985402930547</v>
      </c>
      <c r="K41" s="129">
        <f t="shared" si="10"/>
        <v>1.0891597080586108</v>
      </c>
      <c r="L41" s="128"/>
      <c r="M41" s="128"/>
      <c r="N41" s="128"/>
    </row>
    <row r="42" spans="2:18" x14ac:dyDescent="0.25">
      <c r="B42" s="101">
        <v>26</v>
      </c>
      <c r="C42" s="123" t="s">
        <v>260</v>
      </c>
      <c r="D42" s="124">
        <v>138.09729405548813</v>
      </c>
      <c r="E42" s="124">
        <f t="shared" si="7"/>
        <v>5781.8575075151775</v>
      </c>
      <c r="F42" s="125">
        <v>112000</v>
      </c>
      <c r="G42" s="126">
        <v>30</v>
      </c>
      <c r="H42" s="126">
        <v>4</v>
      </c>
      <c r="I42" s="127">
        <f t="shared" si="8"/>
        <v>647.56804084169983</v>
      </c>
      <c r="J42" s="128">
        <f t="shared" si="9"/>
        <v>173.45572522545532</v>
      </c>
      <c r="K42" s="129">
        <f t="shared" si="10"/>
        <v>23.127430030060712</v>
      </c>
      <c r="L42" s="128"/>
      <c r="M42" s="128"/>
      <c r="N42" s="128"/>
    </row>
    <row r="43" spans="2:18" x14ac:dyDescent="0.25">
      <c r="B43" s="101">
        <v>27</v>
      </c>
      <c r="C43" s="123" t="s">
        <v>261</v>
      </c>
      <c r="D43" s="124">
        <v>7.1387347000289187</v>
      </c>
      <c r="E43" s="124">
        <f t="shared" si="7"/>
        <v>298.88454442081081</v>
      </c>
      <c r="F43" s="125">
        <v>54600</v>
      </c>
      <c r="G43" s="150">
        <v>1</v>
      </c>
      <c r="H43" s="150">
        <v>0.1</v>
      </c>
      <c r="I43" s="127">
        <f t="shared" si="8"/>
        <v>16.319096125376269</v>
      </c>
      <c r="J43" s="128">
        <f t="shared" si="9"/>
        <v>0.2988845444208108</v>
      </c>
      <c r="K43" s="129">
        <f t="shared" si="10"/>
        <v>2.9888454442081085E-2</v>
      </c>
      <c r="L43" s="128"/>
      <c r="M43" s="128"/>
      <c r="N43" s="128"/>
    </row>
    <row r="44" spans="2:18" x14ac:dyDescent="0.25">
      <c r="B44" s="101">
        <v>28</v>
      </c>
      <c r="C44" s="123" t="s">
        <v>262</v>
      </c>
      <c r="D44" s="124">
        <v>53.595134429521629</v>
      </c>
      <c r="E44" s="124">
        <f t="shared" si="7"/>
        <v>2243.9210882952116</v>
      </c>
      <c r="F44" s="125">
        <v>82148.737484838523</v>
      </c>
      <c r="G44" s="126">
        <v>3</v>
      </c>
      <c r="H44" s="126">
        <v>0.6</v>
      </c>
      <c r="I44" s="127">
        <f t="shared" si="8"/>
        <v>184.33528441905651</v>
      </c>
      <c r="J44" s="128">
        <f t="shared" si="9"/>
        <v>6.7317632648856343</v>
      </c>
      <c r="K44" s="129">
        <f t="shared" si="10"/>
        <v>1.3463526529771268</v>
      </c>
      <c r="L44" s="128"/>
      <c r="M44" s="128"/>
      <c r="N44" s="128"/>
      <c r="P44" s="159"/>
      <c r="Q44" s="131"/>
    </row>
    <row r="45" spans="2:18" x14ac:dyDescent="0.25">
      <c r="B45" s="101"/>
      <c r="C45" s="132" t="s">
        <v>263</v>
      </c>
      <c r="D45" s="133">
        <f>SUM(D32:D44)</f>
        <v>1877.7328296944734</v>
      </c>
      <c r="E45" s="133">
        <f>SUM(E32:E44)</f>
        <v>78616.918113648208</v>
      </c>
      <c r="F45" s="125"/>
      <c r="G45" s="125"/>
      <c r="H45" s="125"/>
      <c r="I45" s="134">
        <f>SUM(I32:I40)+I44</f>
        <v>4500.4311283045881</v>
      </c>
      <c r="J45" s="135">
        <f>SUM(J32:J44)</f>
        <v>308.87040055877617</v>
      </c>
      <c r="K45" s="136">
        <f>SUM(K32:K44)</f>
        <v>43.347858261831149</v>
      </c>
      <c r="L45" s="135"/>
      <c r="M45" s="135"/>
      <c r="N45" s="135"/>
      <c r="R45" s="140"/>
    </row>
    <row r="46" spans="2:18" ht="15.75" thickBot="1" x14ac:dyDescent="0.3">
      <c r="B46" s="108"/>
      <c r="C46" s="160"/>
      <c r="D46" s="161"/>
      <c r="E46" s="161"/>
      <c r="F46" s="162"/>
      <c r="G46" s="162"/>
      <c r="H46" s="162"/>
      <c r="I46" s="163"/>
      <c r="J46" s="164"/>
      <c r="K46" s="165"/>
      <c r="L46" s="135"/>
      <c r="M46" s="135"/>
      <c r="N46" s="135"/>
    </row>
    <row r="47" spans="2:18" ht="15.75" thickBot="1" x14ac:dyDescent="0.3">
      <c r="C47" s="166"/>
      <c r="D47" s="135"/>
      <c r="E47" s="135"/>
      <c r="F47" s="125"/>
      <c r="G47" s="125"/>
      <c r="H47" s="125"/>
      <c r="I47" s="135"/>
      <c r="J47" s="135"/>
      <c r="K47" s="135"/>
      <c r="L47" s="135"/>
      <c r="M47" s="135"/>
      <c r="N47" s="135"/>
      <c r="O47" s="167"/>
    </row>
    <row r="48" spans="2:18" x14ac:dyDescent="0.25">
      <c r="B48" s="99"/>
      <c r="C48" s="404" t="s">
        <v>225</v>
      </c>
      <c r="D48" s="405"/>
      <c r="E48" s="406"/>
      <c r="F48" s="410" t="s">
        <v>226</v>
      </c>
      <c r="G48" s="411"/>
      <c r="H48" s="412"/>
      <c r="I48" s="413" t="s">
        <v>227</v>
      </c>
      <c r="J48" s="414"/>
      <c r="K48" s="415"/>
      <c r="L48" s="100"/>
      <c r="M48" s="100"/>
      <c r="N48" s="100"/>
    </row>
    <row r="49" spans="2:19" ht="18" x14ac:dyDescent="0.35">
      <c r="B49" s="101"/>
      <c r="C49" s="407"/>
      <c r="D49" s="408"/>
      <c r="E49" s="409"/>
      <c r="F49" s="102" t="s">
        <v>228</v>
      </c>
      <c r="G49" s="103" t="s">
        <v>229</v>
      </c>
      <c r="H49" s="104" t="s">
        <v>230</v>
      </c>
      <c r="I49" s="105" t="s">
        <v>228</v>
      </c>
      <c r="J49" s="100" t="s">
        <v>229</v>
      </c>
      <c r="K49" s="106" t="s">
        <v>230</v>
      </c>
      <c r="L49" s="100"/>
      <c r="M49" s="100"/>
      <c r="N49" s="100"/>
    </row>
    <row r="50" spans="2:19" x14ac:dyDescent="0.25">
      <c r="B50" s="101"/>
      <c r="C50" s="107"/>
      <c r="D50" s="100"/>
      <c r="E50" s="106"/>
      <c r="F50" s="102"/>
      <c r="G50" s="103"/>
      <c r="H50" s="104"/>
      <c r="I50" s="105"/>
      <c r="J50" s="100"/>
      <c r="K50" s="106"/>
      <c r="L50" s="100"/>
      <c r="M50" s="100"/>
      <c r="N50" s="100"/>
    </row>
    <row r="51" spans="2:19" ht="15.75" thickBot="1" x14ac:dyDescent="0.3">
      <c r="B51" s="108"/>
      <c r="C51" s="109" t="s">
        <v>231</v>
      </c>
      <c r="D51" s="110" t="s">
        <v>232</v>
      </c>
      <c r="E51" s="111" t="s">
        <v>233</v>
      </c>
      <c r="F51" s="112" t="s">
        <v>234</v>
      </c>
      <c r="G51" s="110" t="s">
        <v>234</v>
      </c>
      <c r="H51" s="111" t="s">
        <v>234</v>
      </c>
      <c r="I51" s="113" t="s">
        <v>42</v>
      </c>
      <c r="J51" s="114" t="s">
        <v>235</v>
      </c>
      <c r="K51" s="115" t="s">
        <v>235</v>
      </c>
      <c r="L51" s="116"/>
      <c r="M51" s="116"/>
      <c r="N51" s="116"/>
    </row>
    <row r="52" spans="2:19" x14ac:dyDescent="0.25">
      <c r="B52" s="99"/>
      <c r="C52" s="117" t="s">
        <v>264</v>
      </c>
      <c r="D52" s="168"/>
      <c r="E52" s="168"/>
      <c r="F52" s="169"/>
      <c r="G52" s="169"/>
      <c r="H52" s="169"/>
      <c r="I52" s="170"/>
      <c r="J52" s="171"/>
      <c r="K52" s="172"/>
      <c r="L52" s="128"/>
      <c r="M52" s="128"/>
      <c r="N52" s="128"/>
    </row>
    <row r="53" spans="2:19" x14ac:dyDescent="0.25">
      <c r="B53" s="101">
        <v>29</v>
      </c>
      <c r="C53" s="123" t="s">
        <v>265</v>
      </c>
      <c r="D53" s="124">
        <v>4.4513876106810395</v>
      </c>
      <c r="E53" s="124">
        <f>D53*41.868</f>
        <v>186.37069648399378</v>
      </c>
      <c r="F53" s="125">
        <v>71224.166289603279</v>
      </c>
      <c r="G53" s="126">
        <v>1.7253984149225792</v>
      </c>
      <c r="H53" s="126">
        <v>1.9384584104077203</v>
      </c>
      <c r="I53" s="127">
        <f>E53*F53/1000000</f>
        <v>13.274097477885155</v>
      </c>
      <c r="J53" s="128">
        <f>E53*G53/1000</f>
        <v>0.32156370430149994</v>
      </c>
      <c r="K53" s="129">
        <f>E53*H53/1000</f>
        <v>0.36127184405294233</v>
      </c>
      <c r="L53" s="135"/>
      <c r="M53" s="135"/>
      <c r="N53" s="135"/>
      <c r="P53" s="131"/>
    </row>
    <row r="54" spans="2:19" x14ac:dyDescent="0.25">
      <c r="B54" s="101"/>
      <c r="C54" s="132"/>
      <c r="D54" s="133"/>
      <c r="E54" s="133"/>
      <c r="F54" s="125"/>
      <c r="G54" s="126"/>
      <c r="H54" s="125"/>
      <c r="I54" s="134"/>
      <c r="J54" s="141"/>
      <c r="K54" s="136"/>
      <c r="L54" s="135"/>
      <c r="M54" s="135"/>
      <c r="N54" s="135"/>
      <c r="R54" s="140"/>
    </row>
    <row r="55" spans="2:19" x14ac:dyDescent="0.25">
      <c r="B55" s="101"/>
      <c r="C55" s="132" t="s">
        <v>266</v>
      </c>
      <c r="D55" s="124"/>
      <c r="E55" s="124"/>
      <c r="F55" s="125"/>
      <c r="G55" s="126"/>
      <c r="H55" s="125"/>
      <c r="I55" s="127"/>
      <c r="J55" s="137"/>
      <c r="K55" s="129"/>
      <c r="L55" s="128"/>
      <c r="M55" s="128"/>
      <c r="N55" s="128"/>
    </row>
    <row r="56" spans="2:19" x14ac:dyDescent="0.25">
      <c r="B56" s="101">
        <v>30</v>
      </c>
      <c r="C56" s="123" t="s">
        <v>267</v>
      </c>
      <c r="D56" s="124">
        <v>577.88454894249412</v>
      </c>
      <c r="E56" s="124">
        <f>D56*41.868</f>
        <v>24194.870295124347</v>
      </c>
      <c r="F56" s="125">
        <v>69960</v>
      </c>
      <c r="G56" s="126">
        <f>(J56*1000)/E56</f>
        <v>7.5368325799256581</v>
      </c>
      <c r="H56" s="126">
        <f>(K56*1000)/E56</f>
        <v>0.66755180424461735</v>
      </c>
      <c r="I56" s="127">
        <f>E56*F56/1000000</f>
        <v>1692.6731258468992</v>
      </c>
      <c r="J56" s="128">
        <v>182.35268670736869</v>
      </c>
      <c r="K56" s="129">
        <v>16.151329318974756</v>
      </c>
      <c r="L56" s="128"/>
      <c r="M56" s="128"/>
      <c r="N56" s="128"/>
    </row>
    <row r="57" spans="2:19" x14ac:dyDescent="0.25">
      <c r="B57" s="101">
        <v>31</v>
      </c>
      <c r="C57" s="123" t="s">
        <v>247</v>
      </c>
      <c r="D57" s="124">
        <v>2564.5310568547757</v>
      </c>
      <c r="E57" s="124">
        <f>D57*41.868</f>
        <v>107371.78628839576</v>
      </c>
      <c r="F57" s="125">
        <v>73300</v>
      </c>
      <c r="G57" s="126">
        <f t="shared" ref="G57:G58" si="11">(J57*1000)/E57</f>
        <v>0.45707341812135727</v>
      </c>
      <c r="H57" s="126">
        <f t="shared" ref="H57:H58" si="12">(K57*1000)/E57</f>
        <v>2.9578373021889046</v>
      </c>
      <c r="I57" s="127">
        <v>7896.7393038746159</v>
      </c>
      <c r="J57" s="128">
        <v>49.076789368632923</v>
      </c>
      <c r="K57" s="129">
        <v>317.58827468647212</v>
      </c>
      <c r="L57" s="128"/>
      <c r="M57" s="128"/>
      <c r="N57" s="128"/>
    </row>
    <row r="58" spans="2:19" x14ac:dyDescent="0.25">
      <c r="B58" s="101">
        <v>32</v>
      </c>
      <c r="C58" s="123" t="s">
        <v>246</v>
      </c>
      <c r="D58" s="124">
        <v>0.83869650130548301</v>
      </c>
      <c r="E58" s="124">
        <f>D58*41.868</f>
        <v>35.114545116657965</v>
      </c>
      <c r="F58" s="125">
        <v>63700</v>
      </c>
      <c r="G58" s="126">
        <f t="shared" si="11"/>
        <v>8.7191669765849813</v>
      </c>
      <c r="H58" s="126">
        <f t="shared" si="12"/>
        <v>1.0329144920724858</v>
      </c>
      <c r="I58" s="127">
        <f>E58*F58/1000000</f>
        <v>2.2367965239311123</v>
      </c>
      <c r="J58" s="128">
        <v>0.3061695821789675</v>
      </c>
      <c r="K58" s="129">
        <v>3.6270322533529145E-2</v>
      </c>
      <c r="L58" s="128"/>
      <c r="M58" s="128"/>
      <c r="N58" s="128"/>
    </row>
    <row r="59" spans="2:19" x14ac:dyDescent="0.25">
      <c r="B59" s="101">
        <v>33</v>
      </c>
      <c r="C59" s="123" t="s">
        <v>268</v>
      </c>
      <c r="D59" s="124">
        <v>174.492347619264</v>
      </c>
      <c r="E59" s="124">
        <f>D59*41.868</f>
        <v>7305.6456101233453</v>
      </c>
      <c r="F59" s="125">
        <f>I59/E59*1000000</f>
        <v>65348.821850183325</v>
      </c>
      <c r="G59" s="126">
        <f>(J59*1000)/E59</f>
        <v>1.2456170578596617</v>
      </c>
      <c r="H59" s="126">
        <f>(K59*1000)/E59</f>
        <v>2.7027452826280891</v>
      </c>
      <c r="I59" s="127">
        <v>477.41533347652432</v>
      </c>
      <c r="J59" s="128">
        <v>9.1000367906471951</v>
      </c>
      <c r="K59" s="129">
        <v>19.74529920931348</v>
      </c>
      <c r="L59" s="128"/>
      <c r="M59" s="128"/>
      <c r="N59" s="128"/>
      <c r="Q59" s="131"/>
      <c r="R59" s="149"/>
    </row>
    <row r="60" spans="2:19" x14ac:dyDescent="0.25">
      <c r="B60" s="101"/>
      <c r="C60" s="132" t="s">
        <v>269</v>
      </c>
      <c r="D60" s="133">
        <f>SUM(D56:D59)</f>
        <v>3317.746649917839</v>
      </c>
      <c r="E60" s="133">
        <f>SUM(E56:E59)</f>
        <v>138907.41673876013</v>
      </c>
      <c r="F60" s="96"/>
      <c r="G60" s="173"/>
      <c r="H60" s="173"/>
      <c r="I60" s="134">
        <f>SUM(I56:I58)</f>
        <v>9591.6492262454467</v>
      </c>
      <c r="J60" s="135">
        <f>SUM(J56:J59)</f>
        <v>240.83568244882775</v>
      </c>
      <c r="K60" s="136">
        <f>SUM(K56:K59)</f>
        <v>353.52117353729392</v>
      </c>
      <c r="L60" s="135"/>
      <c r="M60" s="135"/>
      <c r="N60" s="135"/>
      <c r="R60" s="174"/>
      <c r="S60" s="138"/>
    </row>
    <row r="61" spans="2:19" x14ac:dyDescent="0.25">
      <c r="B61" s="175"/>
      <c r="C61" s="107"/>
      <c r="D61" s="133"/>
      <c r="E61" s="136"/>
      <c r="F61" s="96"/>
      <c r="G61" s="173"/>
      <c r="H61" s="173"/>
      <c r="I61" s="134"/>
      <c r="J61" s="135"/>
      <c r="K61" s="136"/>
      <c r="L61" s="135"/>
      <c r="M61" s="135"/>
      <c r="N61" s="135"/>
      <c r="R61" s="174"/>
      <c r="S61" s="138"/>
    </row>
    <row r="62" spans="2:19" x14ac:dyDescent="0.25">
      <c r="B62" s="175"/>
      <c r="C62" s="107" t="s">
        <v>270</v>
      </c>
      <c r="D62" s="101"/>
      <c r="E62" s="176"/>
      <c r="F62" s="96"/>
      <c r="H62" s="96"/>
      <c r="I62" s="177"/>
      <c r="J62" s="178"/>
      <c r="K62" s="176"/>
      <c r="O62" s="142"/>
      <c r="P62" s="142"/>
      <c r="Q62" s="142"/>
      <c r="R62" s="140"/>
      <c r="S62" s="138"/>
    </row>
    <row r="63" spans="2:19" x14ac:dyDescent="0.25">
      <c r="B63" s="175">
        <v>34</v>
      </c>
      <c r="C63" s="153" t="s">
        <v>271</v>
      </c>
      <c r="D63" s="124">
        <v>31.717130424344884</v>
      </c>
      <c r="E63" s="129">
        <f>D63*41.868</f>
        <v>1327.9328166064718</v>
      </c>
      <c r="F63" s="125">
        <v>73300</v>
      </c>
      <c r="G63" s="126">
        <v>4.1500000000000004</v>
      </c>
      <c r="H63" s="126">
        <v>28.6</v>
      </c>
      <c r="I63" s="127">
        <f>E63*F63/1000000</f>
        <v>97.337475457254385</v>
      </c>
      <c r="J63" s="128">
        <f>E63*G63/1000</f>
        <v>5.5109211889168579</v>
      </c>
      <c r="K63" s="129">
        <f>E63*H63/1000</f>
        <v>37.978878554945091</v>
      </c>
      <c r="L63" s="128"/>
      <c r="M63" s="128"/>
      <c r="N63" s="128"/>
      <c r="O63" s="142"/>
      <c r="P63" s="142"/>
      <c r="Q63" s="142"/>
      <c r="R63" s="138"/>
      <c r="S63" s="138"/>
    </row>
    <row r="64" spans="2:19" x14ac:dyDescent="0.25">
      <c r="B64" s="175">
        <v>35</v>
      </c>
      <c r="C64" s="153" t="s">
        <v>272</v>
      </c>
      <c r="D64" s="155">
        <v>0</v>
      </c>
      <c r="E64" s="158">
        <f>D64*41.868</f>
        <v>0</v>
      </c>
      <c r="F64" s="125">
        <v>76000</v>
      </c>
      <c r="G64" s="126">
        <v>7</v>
      </c>
      <c r="H64" s="126">
        <v>2</v>
      </c>
      <c r="I64" s="156">
        <f>E64*F64/1000000</f>
        <v>0</v>
      </c>
      <c r="J64" s="157">
        <f>E64*G64/1000</f>
        <v>0</v>
      </c>
      <c r="K64" s="158">
        <f>E64*H64/1000</f>
        <v>0</v>
      </c>
      <c r="L64" s="157"/>
      <c r="M64" s="157"/>
      <c r="N64" s="157"/>
      <c r="O64" s="142"/>
      <c r="P64" s="142"/>
      <c r="Q64" s="142"/>
      <c r="R64" s="138"/>
      <c r="S64" s="138"/>
    </row>
    <row r="65" spans="2:19" x14ac:dyDescent="0.25">
      <c r="B65" s="175">
        <v>36</v>
      </c>
      <c r="C65" s="153" t="s">
        <v>273</v>
      </c>
      <c r="D65" s="124">
        <v>104.03985638608422</v>
      </c>
      <c r="E65" s="129">
        <f>D65*41.868</f>
        <v>4355.9407071725745</v>
      </c>
      <c r="F65" s="125">
        <v>73300</v>
      </c>
      <c r="G65" s="126">
        <v>7</v>
      </c>
      <c r="H65" s="126">
        <v>2</v>
      </c>
      <c r="I65" s="127">
        <f>E65*F65/1000000</f>
        <v>319.2904538357497</v>
      </c>
      <c r="J65" s="128">
        <f>E65*G65/1000</f>
        <v>30.491584950208022</v>
      </c>
      <c r="K65" s="129">
        <f>E65*H65/1000</f>
        <v>8.7118814143451484</v>
      </c>
      <c r="L65" s="128"/>
      <c r="M65" s="128"/>
      <c r="N65" s="128"/>
      <c r="O65" s="142"/>
      <c r="P65" s="142"/>
      <c r="Q65" s="142"/>
      <c r="R65" s="138"/>
      <c r="S65" s="138"/>
    </row>
    <row r="66" spans="2:19" x14ac:dyDescent="0.25">
      <c r="B66" s="175">
        <v>37</v>
      </c>
      <c r="C66" s="153" t="s">
        <v>274</v>
      </c>
      <c r="D66" s="124">
        <v>62.77162436532506</v>
      </c>
      <c r="E66" s="129">
        <f>D66*41.868</f>
        <v>2628.1223689274298</v>
      </c>
      <c r="F66" s="125">
        <v>56179.095804435106</v>
      </c>
      <c r="G66" s="126">
        <v>1</v>
      </c>
      <c r="H66" s="126">
        <v>0.1</v>
      </c>
      <c r="I66" s="179">
        <f>E66*F66/1000000</f>
        <v>147.64553834975302</v>
      </c>
      <c r="J66" s="128">
        <f>E66*G66/1000</f>
        <v>2.6281223689274298</v>
      </c>
      <c r="K66" s="129">
        <f>E66*H66/1000</f>
        <v>0.26281223689274297</v>
      </c>
      <c r="L66" s="128"/>
      <c r="M66" s="128"/>
      <c r="N66" s="128"/>
      <c r="R66" s="138"/>
      <c r="S66" s="138"/>
    </row>
    <row r="67" spans="2:19" x14ac:dyDescent="0.25">
      <c r="B67" s="175">
        <v>38</v>
      </c>
      <c r="C67" s="153" t="s">
        <v>275</v>
      </c>
      <c r="D67" s="155">
        <v>0</v>
      </c>
      <c r="E67" s="158">
        <f>D67*41.868</f>
        <v>0</v>
      </c>
      <c r="F67" s="125">
        <v>70800</v>
      </c>
      <c r="G67" s="126">
        <v>4.1500000000000004</v>
      </c>
      <c r="H67" s="126">
        <v>28.6</v>
      </c>
      <c r="I67" s="156">
        <f>E67*F67/1000000</f>
        <v>0</v>
      </c>
      <c r="J67" s="157">
        <f>E67*G67/1000</f>
        <v>0</v>
      </c>
      <c r="K67" s="158">
        <f>E67*H67/1000</f>
        <v>0</v>
      </c>
      <c r="L67" s="157"/>
      <c r="M67" s="157"/>
      <c r="N67" s="157"/>
      <c r="Q67" s="131"/>
      <c r="R67" s="138"/>
      <c r="S67" s="138"/>
    </row>
    <row r="68" spans="2:19" x14ac:dyDescent="0.25">
      <c r="B68" s="175"/>
      <c r="C68" s="107" t="s">
        <v>276</v>
      </c>
      <c r="D68" s="133">
        <f>SUM(D63:D67)</f>
        <v>198.52861117575418</v>
      </c>
      <c r="E68" s="136">
        <f>SUM(E63:E67)</f>
        <v>8311.9958927064763</v>
      </c>
      <c r="F68" s="125"/>
      <c r="G68" s="125"/>
      <c r="H68" s="125"/>
      <c r="I68" s="134">
        <f>SUM(I63:I66)</f>
        <v>564.27346764275705</v>
      </c>
      <c r="J68" s="135">
        <f>SUM(J63:J67)</f>
        <v>38.630628508052311</v>
      </c>
      <c r="K68" s="136">
        <f>SUM(K63:K67)</f>
        <v>46.953572206182983</v>
      </c>
      <c r="L68" s="135"/>
      <c r="M68" s="135"/>
      <c r="N68" s="135"/>
      <c r="R68" s="140"/>
      <c r="S68" s="138"/>
    </row>
    <row r="69" spans="2:19" x14ac:dyDescent="0.25">
      <c r="B69" s="175"/>
      <c r="C69" s="153"/>
      <c r="D69" s="133"/>
      <c r="E69" s="136"/>
      <c r="F69" s="125"/>
      <c r="G69" s="125"/>
      <c r="H69" s="125"/>
      <c r="I69" s="134"/>
      <c r="J69" s="135"/>
      <c r="K69" s="136"/>
      <c r="L69" s="135"/>
      <c r="M69" s="135"/>
      <c r="N69" s="135"/>
      <c r="O69" s="142"/>
      <c r="P69" s="142"/>
      <c r="Q69" s="142"/>
      <c r="R69" s="138"/>
      <c r="S69" s="138"/>
    </row>
    <row r="70" spans="2:19" x14ac:dyDescent="0.25">
      <c r="B70" s="175"/>
      <c r="C70" s="107" t="s">
        <v>277</v>
      </c>
      <c r="D70" s="124"/>
      <c r="E70" s="129"/>
      <c r="F70" s="125"/>
      <c r="G70" s="125"/>
      <c r="H70" s="125"/>
      <c r="I70" s="127"/>
      <c r="J70" s="128"/>
      <c r="K70" s="129"/>
      <c r="L70" s="128"/>
      <c r="M70" s="128"/>
      <c r="N70" s="128"/>
    </row>
    <row r="71" spans="2:19" x14ac:dyDescent="0.25">
      <c r="B71" s="175">
        <v>39</v>
      </c>
      <c r="C71" s="153" t="s">
        <v>278</v>
      </c>
      <c r="D71" s="155">
        <v>0.50592390977443602</v>
      </c>
      <c r="E71" s="158">
        <f t="shared" ref="E71:E74" si="13">D71*41.868</f>
        <v>21.182022254436088</v>
      </c>
      <c r="F71" s="125">
        <v>94600</v>
      </c>
      <c r="G71" s="126">
        <v>10</v>
      </c>
      <c r="H71" s="126">
        <v>1.5</v>
      </c>
      <c r="I71" s="127">
        <f t="shared" ref="I71:I82" si="14">E71*F71/1000000</f>
        <v>2.003819305269654</v>
      </c>
      <c r="J71" s="128">
        <f t="shared" ref="J71:J82" si="15">E71*G71/1000</f>
        <v>0.21182022254436089</v>
      </c>
      <c r="K71" s="129">
        <f t="shared" ref="K71:K82" si="16">E71*H71/1000</f>
        <v>3.1773033381654131E-2</v>
      </c>
      <c r="L71" s="157"/>
      <c r="M71" s="157"/>
      <c r="N71" s="157"/>
    </row>
    <row r="72" spans="2:19" x14ac:dyDescent="0.25">
      <c r="B72" s="175">
        <v>40</v>
      </c>
      <c r="C72" s="153" t="s">
        <v>279</v>
      </c>
      <c r="D72" s="155">
        <v>0</v>
      </c>
      <c r="E72" s="158">
        <f t="shared" si="13"/>
        <v>0</v>
      </c>
      <c r="F72" s="125">
        <v>98300</v>
      </c>
      <c r="G72" s="126">
        <v>10</v>
      </c>
      <c r="H72" s="126">
        <v>1.5</v>
      </c>
      <c r="I72" s="127">
        <f>E72*F72/1000000</f>
        <v>0</v>
      </c>
      <c r="J72" s="128">
        <f t="shared" si="15"/>
        <v>0</v>
      </c>
      <c r="K72" s="129">
        <f t="shared" si="16"/>
        <v>0</v>
      </c>
      <c r="L72" s="157"/>
      <c r="M72" s="157"/>
      <c r="N72" s="157"/>
    </row>
    <row r="73" spans="2:19" x14ac:dyDescent="0.25">
      <c r="B73" s="175">
        <v>41</v>
      </c>
      <c r="C73" s="153" t="s">
        <v>280</v>
      </c>
      <c r="D73" s="155">
        <v>0</v>
      </c>
      <c r="E73" s="158">
        <f t="shared" si="13"/>
        <v>0</v>
      </c>
      <c r="F73" s="125">
        <v>101000</v>
      </c>
      <c r="G73" s="126">
        <v>10</v>
      </c>
      <c r="H73" s="126">
        <v>1.5</v>
      </c>
      <c r="I73" s="127">
        <f t="shared" si="14"/>
        <v>0</v>
      </c>
      <c r="J73" s="128">
        <f t="shared" si="15"/>
        <v>0</v>
      </c>
      <c r="K73" s="129">
        <f t="shared" si="16"/>
        <v>0</v>
      </c>
      <c r="L73" s="157"/>
      <c r="M73" s="157"/>
      <c r="N73" s="157"/>
    </row>
    <row r="74" spans="2:19" x14ac:dyDescent="0.25">
      <c r="B74" s="175">
        <v>42</v>
      </c>
      <c r="C74" s="153" t="s">
        <v>255</v>
      </c>
      <c r="D74" s="155">
        <v>0</v>
      </c>
      <c r="E74" s="158">
        <f t="shared" si="13"/>
        <v>0</v>
      </c>
      <c r="F74" s="125">
        <v>98860</v>
      </c>
      <c r="G74" s="126">
        <v>10</v>
      </c>
      <c r="H74" s="126">
        <v>1.4</v>
      </c>
      <c r="I74" s="127">
        <f t="shared" si="14"/>
        <v>0</v>
      </c>
      <c r="J74" s="128">
        <f t="shared" si="15"/>
        <v>0</v>
      </c>
      <c r="K74" s="129">
        <f t="shared" si="16"/>
        <v>0</v>
      </c>
      <c r="L74" s="157"/>
      <c r="M74" s="157"/>
      <c r="N74" s="157"/>
    </row>
    <row r="75" spans="2:19" x14ac:dyDescent="0.25">
      <c r="B75" s="175">
        <v>43</v>
      </c>
      <c r="C75" s="153" t="s">
        <v>251</v>
      </c>
      <c r="D75" s="124">
        <v>79.230028295900922</v>
      </c>
      <c r="E75" s="129">
        <f>D75*41.868</f>
        <v>3317.2028246927798</v>
      </c>
      <c r="F75" s="125">
        <v>71400</v>
      </c>
      <c r="G75" s="126">
        <v>10</v>
      </c>
      <c r="H75" s="126">
        <v>0.6</v>
      </c>
      <c r="I75" s="127">
        <f t="shared" si="14"/>
        <v>236.8482816830645</v>
      </c>
      <c r="J75" s="128">
        <f t="shared" si="15"/>
        <v>33.172028246927795</v>
      </c>
      <c r="K75" s="129">
        <f t="shared" si="16"/>
        <v>1.9903216948156679</v>
      </c>
      <c r="L75" s="157"/>
      <c r="M75" s="157"/>
      <c r="N75" s="157"/>
    </row>
    <row r="76" spans="2:19" x14ac:dyDescent="0.25">
      <c r="B76" s="175">
        <v>44</v>
      </c>
      <c r="C76" s="153" t="s">
        <v>256</v>
      </c>
      <c r="D76" s="124">
        <v>0.2093031229578676</v>
      </c>
      <c r="E76" s="129">
        <f>D76*41.868</f>
        <v>8.7631031520000011</v>
      </c>
      <c r="F76" s="125">
        <v>76000</v>
      </c>
      <c r="G76" s="126">
        <v>10</v>
      </c>
      <c r="H76" s="126">
        <v>0.6</v>
      </c>
      <c r="I76" s="127">
        <f t="shared" si="14"/>
        <v>0.66599583955200004</v>
      </c>
      <c r="J76" s="128">
        <f t="shared" si="15"/>
        <v>8.7631031520000013E-2</v>
      </c>
      <c r="K76" s="129">
        <f t="shared" si="16"/>
        <v>5.2578618912E-3</v>
      </c>
      <c r="L76" s="128"/>
      <c r="M76" s="128"/>
      <c r="N76" s="128"/>
    </row>
    <row r="77" spans="2:19" x14ac:dyDescent="0.25">
      <c r="B77" s="175">
        <v>45</v>
      </c>
      <c r="C77" s="153" t="s">
        <v>246</v>
      </c>
      <c r="D77" s="124">
        <v>66.94685085716435</v>
      </c>
      <c r="E77" s="129">
        <f t="shared" ref="E77:E82" si="17">D77*41.868</f>
        <v>2802.930751687757</v>
      </c>
      <c r="F77" s="125">
        <v>63700</v>
      </c>
      <c r="G77" s="126">
        <v>5</v>
      </c>
      <c r="H77" s="126">
        <v>0.1</v>
      </c>
      <c r="I77" s="127">
        <f t="shared" si="14"/>
        <v>178.54668888251013</v>
      </c>
      <c r="J77" s="128">
        <f t="shared" si="15"/>
        <v>14.014653758438785</v>
      </c>
      <c r="K77" s="129">
        <f t="shared" si="16"/>
        <v>0.28029307516877572</v>
      </c>
      <c r="L77" s="128"/>
      <c r="M77" s="128"/>
      <c r="N77" s="128"/>
    </row>
    <row r="78" spans="2:19" x14ac:dyDescent="0.25">
      <c r="B78" s="175">
        <v>46</v>
      </c>
      <c r="C78" s="153" t="s">
        <v>281</v>
      </c>
      <c r="D78" s="124">
        <v>127.04762807832213</v>
      </c>
      <c r="E78" s="129">
        <f>D78*41.868</f>
        <v>5319.2300923831917</v>
      </c>
      <c r="F78" s="125">
        <v>73300</v>
      </c>
      <c r="G78" s="126">
        <v>10</v>
      </c>
      <c r="H78" s="126">
        <v>0.6</v>
      </c>
      <c r="I78" s="127">
        <f>E78*F78/1000000</f>
        <v>389.89956577168795</v>
      </c>
      <c r="J78" s="128">
        <f>E78*G78/1000</f>
        <v>53.192300923831922</v>
      </c>
      <c r="K78" s="129">
        <f>E78*H78/1000</f>
        <v>3.1915380554299149</v>
      </c>
      <c r="L78" s="128"/>
      <c r="M78" s="128"/>
      <c r="N78" s="128"/>
    </row>
    <row r="79" spans="2:19" x14ac:dyDescent="0.25">
      <c r="B79" s="175">
        <v>47</v>
      </c>
      <c r="C79" s="153" t="s">
        <v>257</v>
      </c>
      <c r="D79" s="180">
        <v>0</v>
      </c>
      <c r="E79" s="129">
        <f>D79*41.868</f>
        <v>0</v>
      </c>
      <c r="F79" s="125">
        <v>93738.263076580828</v>
      </c>
      <c r="G79" s="126">
        <v>10</v>
      </c>
      <c r="H79" s="126">
        <v>0.6</v>
      </c>
      <c r="I79" s="127">
        <f>E79*F79/1000000</f>
        <v>0</v>
      </c>
      <c r="J79" s="128">
        <f>E79*G79/1000</f>
        <v>0</v>
      </c>
      <c r="K79" s="129">
        <f>E79*H79/1000</f>
        <v>0</v>
      </c>
      <c r="L79" s="181"/>
      <c r="M79" s="181"/>
      <c r="N79" s="181"/>
      <c r="O79" s="167"/>
      <c r="P79" s="167"/>
      <c r="Q79" s="167"/>
    </row>
    <row r="80" spans="2:19" x14ac:dyDescent="0.25">
      <c r="B80" s="175">
        <v>48</v>
      </c>
      <c r="C80" s="153" t="s">
        <v>240</v>
      </c>
      <c r="D80" s="124">
        <v>430.58813219901458</v>
      </c>
      <c r="E80" s="129">
        <f t="shared" si="17"/>
        <v>18027.863918908344</v>
      </c>
      <c r="F80" s="125">
        <v>56179.095804435106</v>
      </c>
      <c r="G80" s="126">
        <v>5</v>
      </c>
      <c r="H80" s="126">
        <v>0.1</v>
      </c>
      <c r="I80" s="127">
        <f t="shared" si="14"/>
        <v>1012.7890942496707</v>
      </c>
      <c r="J80" s="128">
        <f t="shared" si="15"/>
        <v>90.139319594541718</v>
      </c>
      <c r="K80" s="129">
        <f t="shared" si="16"/>
        <v>1.8027863918908344</v>
      </c>
      <c r="L80" s="128"/>
      <c r="M80" s="128"/>
      <c r="N80" s="128"/>
    </row>
    <row r="81" spans="2:19" x14ac:dyDescent="0.25">
      <c r="B81" s="175">
        <v>49</v>
      </c>
      <c r="C81" s="153" t="s">
        <v>282</v>
      </c>
      <c r="D81" s="124">
        <v>15.687645253444146</v>
      </c>
      <c r="E81" s="129">
        <f t="shared" si="17"/>
        <v>656.81033147119956</v>
      </c>
      <c r="F81" s="125">
        <v>112000</v>
      </c>
      <c r="G81" s="126">
        <v>300</v>
      </c>
      <c r="H81" s="126">
        <v>4</v>
      </c>
      <c r="I81" s="127">
        <f t="shared" si="14"/>
        <v>73.56275712477435</v>
      </c>
      <c r="J81" s="128">
        <f t="shared" si="15"/>
        <v>197.04309944135986</v>
      </c>
      <c r="K81" s="129">
        <f t="shared" si="16"/>
        <v>2.6272413258847984</v>
      </c>
      <c r="L81" s="128"/>
      <c r="M81" s="128"/>
      <c r="N81" s="128"/>
    </row>
    <row r="82" spans="2:19" x14ac:dyDescent="0.25">
      <c r="B82" s="175">
        <v>50</v>
      </c>
      <c r="C82" s="153" t="s">
        <v>283</v>
      </c>
      <c r="D82" s="124">
        <v>18.04567817896752</v>
      </c>
      <c r="E82" s="129">
        <f t="shared" si="17"/>
        <v>755.53645399701213</v>
      </c>
      <c r="F82" s="125">
        <v>54600</v>
      </c>
      <c r="G82" s="126">
        <v>5</v>
      </c>
      <c r="H82" s="126">
        <v>0.1</v>
      </c>
      <c r="I82" s="127">
        <f t="shared" si="14"/>
        <v>41.252290388236865</v>
      </c>
      <c r="J82" s="128">
        <f t="shared" si="15"/>
        <v>3.777682269985061</v>
      </c>
      <c r="K82" s="129">
        <f t="shared" si="16"/>
        <v>7.5553645399701205E-2</v>
      </c>
      <c r="L82" s="128"/>
      <c r="M82" s="128"/>
      <c r="N82" s="128"/>
      <c r="Q82" s="131"/>
    </row>
    <row r="83" spans="2:19" x14ac:dyDescent="0.25">
      <c r="B83" s="175"/>
      <c r="C83" s="107" t="s">
        <v>284</v>
      </c>
      <c r="D83" s="133">
        <f>SUM(D71:D82)</f>
        <v>738.26118989554595</v>
      </c>
      <c r="E83" s="136">
        <f>SUM(E71:E82)</f>
        <v>30909.519498546717</v>
      </c>
      <c r="F83" s="125"/>
      <c r="G83" s="125"/>
      <c r="H83" s="125"/>
      <c r="I83" s="134">
        <f>SUM(I71:I80)</f>
        <v>1820.7534457317549</v>
      </c>
      <c r="J83" s="135">
        <f>SUM(J71:J82)</f>
        <v>391.63853548914949</v>
      </c>
      <c r="K83" s="136">
        <f>SUM(K71:K82)</f>
        <v>10.004765083862546</v>
      </c>
      <c r="L83" s="135"/>
      <c r="M83" s="135"/>
      <c r="N83" s="135"/>
      <c r="R83" s="140"/>
    </row>
    <row r="84" spans="2:19" ht="15.75" thickBot="1" x14ac:dyDescent="0.3">
      <c r="B84" s="182"/>
      <c r="C84" s="183"/>
      <c r="D84" s="184"/>
      <c r="E84" s="185"/>
      <c r="F84" s="162"/>
      <c r="G84" s="162"/>
      <c r="H84" s="162"/>
      <c r="I84" s="186"/>
      <c r="J84" s="187"/>
      <c r="K84" s="185"/>
      <c r="L84" s="128"/>
      <c r="M84" s="128"/>
      <c r="N84" s="128"/>
    </row>
    <row r="85" spans="2:19" x14ac:dyDescent="0.25">
      <c r="D85" s="128"/>
      <c r="E85" s="128"/>
      <c r="F85" s="125"/>
      <c r="G85" s="125"/>
      <c r="H85" s="125"/>
      <c r="I85" s="128"/>
      <c r="J85" s="128"/>
      <c r="K85" s="128"/>
      <c r="L85" s="128"/>
      <c r="M85" s="128"/>
      <c r="N85" s="128"/>
    </row>
    <row r="86" spans="2:19" ht="15.75" thickBot="1" x14ac:dyDescent="0.3">
      <c r="D86" s="128"/>
      <c r="E86" s="128"/>
      <c r="F86" s="125"/>
      <c r="G86" s="125"/>
      <c r="H86" s="125"/>
      <c r="I86" s="128"/>
      <c r="J86" s="128"/>
      <c r="K86" s="128"/>
      <c r="L86" s="128"/>
      <c r="M86" s="128"/>
      <c r="N86" s="128"/>
      <c r="O86" s="167"/>
    </row>
    <row r="87" spans="2:19" x14ac:dyDescent="0.25">
      <c r="B87" s="99"/>
      <c r="C87" s="404" t="s">
        <v>225</v>
      </c>
      <c r="D87" s="405"/>
      <c r="E87" s="406"/>
      <c r="F87" s="410" t="s">
        <v>226</v>
      </c>
      <c r="G87" s="411"/>
      <c r="H87" s="412"/>
      <c r="I87" s="413" t="s">
        <v>227</v>
      </c>
      <c r="J87" s="414"/>
      <c r="K87" s="415"/>
      <c r="L87" s="100"/>
      <c r="M87" s="100"/>
      <c r="N87" s="100"/>
    </row>
    <row r="88" spans="2:19" ht="18" x14ac:dyDescent="0.35">
      <c r="B88" s="101"/>
      <c r="C88" s="407"/>
      <c r="D88" s="408"/>
      <c r="E88" s="409"/>
      <c r="F88" s="102" t="s">
        <v>228</v>
      </c>
      <c r="G88" s="103" t="s">
        <v>229</v>
      </c>
      <c r="H88" s="104" t="s">
        <v>230</v>
      </c>
      <c r="I88" s="105" t="s">
        <v>228</v>
      </c>
      <c r="J88" s="100" t="s">
        <v>229</v>
      </c>
      <c r="K88" s="106" t="s">
        <v>230</v>
      </c>
      <c r="L88" s="100"/>
      <c r="M88" s="100"/>
      <c r="N88" s="100"/>
    </row>
    <row r="89" spans="2:19" x14ac:dyDescent="0.25">
      <c r="B89" s="101"/>
      <c r="C89" s="107"/>
      <c r="D89" s="100"/>
      <c r="E89" s="106"/>
      <c r="F89" s="102"/>
      <c r="G89" s="103"/>
      <c r="H89" s="104"/>
      <c r="I89" s="105"/>
      <c r="J89" s="100"/>
      <c r="K89" s="106"/>
      <c r="L89" s="100"/>
      <c r="M89" s="100"/>
      <c r="N89" s="100"/>
    </row>
    <row r="90" spans="2:19" ht="15.75" thickBot="1" x14ac:dyDescent="0.3">
      <c r="B90" s="108"/>
      <c r="C90" s="109" t="s">
        <v>231</v>
      </c>
      <c r="D90" s="110" t="s">
        <v>232</v>
      </c>
      <c r="E90" s="111" t="s">
        <v>233</v>
      </c>
      <c r="F90" s="112" t="s">
        <v>234</v>
      </c>
      <c r="G90" s="110" t="s">
        <v>234</v>
      </c>
      <c r="H90" s="111" t="s">
        <v>234</v>
      </c>
      <c r="I90" s="113" t="s">
        <v>42</v>
      </c>
      <c r="J90" s="114" t="s">
        <v>235</v>
      </c>
      <c r="K90" s="115" t="s">
        <v>235</v>
      </c>
      <c r="L90" s="116"/>
      <c r="M90" s="116"/>
      <c r="N90" s="116"/>
    </row>
    <row r="91" spans="2:19" x14ac:dyDescent="0.25">
      <c r="B91" s="175"/>
      <c r="C91" s="107" t="s">
        <v>285</v>
      </c>
      <c r="D91" s="124"/>
      <c r="E91" s="129"/>
      <c r="F91" s="125"/>
      <c r="G91" s="125"/>
      <c r="H91" s="125"/>
      <c r="I91" s="127"/>
      <c r="J91" s="128"/>
      <c r="K91" s="129"/>
      <c r="L91" s="128"/>
      <c r="M91" s="128"/>
      <c r="N91" s="128"/>
      <c r="O91" s="142"/>
      <c r="P91" s="142"/>
      <c r="Q91" s="142"/>
      <c r="R91" s="138"/>
      <c r="S91" s="138"/>
    </row>
    <row r="92" spans="2:19" x14ac:dyDescent="0.25">
      <c r="B92" s="175">
        <v>51</v>
      </c>
      <c r="C92" s="153" t="s">
        <v>278</v>
      </c>
      <c r="D92" s="188">
        <v>99.265690495242225</v>
      </c>
      <c r="E92" s="129">
        <f t="shared" ref="E92:E101" si="18">D92*41.868</f>
        <v>4156.0559296548017</v>
      </c>
      <c r="F92" s="125">
        <v>94600</v>
      </c>
      <c r="G92" s="126">
        <v>300</v>
      </c>
      <c r="H92" s="126">
        <v>1.5</v>
      </c>
      <c r="I92" s="127">
        <f t="shared" ref="I92:I102" si="19">E92*F92/1000000</f>
        <v>393.16289094534426</v>
      </c>
      <c r="J92" s="128">
        <f>E92*G92/1000</f>
        <v>1246.8167788964406</v>
      </c>
      <c r="K92" s="129">
        <f t="shared" ref="K92:K102" si="20">H92*E92/1000</f>
        <v>6.234083894482203</v>
      </c>
      <c r="L92" s="128"/>
      <c r="M92" s="128"/>
      <c r="N92" s="128"/>
    </row>
    <row r="93" spans="2:19" x14ac:dyDescent="0.25">
      <c r="B93" s="175">
        <v>52</v>
      </c>
      <c r="C93" s="153" t="s">
        <v>279</v>
      </c>
      <c r="D93" s="188">
        <v>88.555804970671218</v>
      </c>
      <c r="E93" s="129">
        <f t="shared" si="18"/>
        <v>3707.6544425120628</v>
      </c>
      <c r="F93" s="125">
        <v>98300</v>
      </c>
      <c r="G93" s="126">
        <v>300</v>
      </c>
      <c r="H93" s="126">
        <v>1.5</v>
      </c>
      <c r="I93" s="127">
        <f t="shared" si="19"/>
        <v>364.46243169893575</v>
      </c>
      <c r="J93" s="128">
        <f t="shared" ref="J93:J102" si="21">E93*G93/1000</f>
        <v>1112.296332753619</v>
      </c>
      <c r="K93" s="129">
        <f t="shared" si="20"/>
        <v>5.5614816637680944</v>
      </c>
      <c r="L93" s="128"/>
      <c r="M93" s="128"/>
      <c r="N93" s="128"/>
      <c r="O93" s="142"/>
      <c r="P93" s="189"/>
      <c r="Q93" s="190"/>
      <c r="R93" s="138"/>
      <c r="S93" s="138"/>
    </row>
    <row r="94" spans="2:19" x14ac:dyDescent="0.25">
      <c r="B94" s="175">
        <v>53</v>
      </c>
      <c r="C94" s="153" t="s">
        <v>280</v>
      </c>
      <c r="D94" s="188">
        <v>7.1945923800585208</v>
      </c>
      <c r="E94" s="129">
        <f t="shared" si="18"/>
        <v>301.22319376829017</v>
      </c>
      <c r="F94" s="125">
        <v>101000</v>
      </c>
      <c r="G94" s="126">
        <v>300</v>
      </c>
      <c r="H94" s="126">
        <v>1.5</v>
      </c>
      <c r="I94" s="127">
        <f t="shared" si="19"/>
        <v>30.423542570597306</v>
      </c>
      <c r="J94" s="128">
        <f t="shared" si="21"/>
        <v>90.366958130487049</v>
      </c>
      <c r="K94" s="129">
        <f t="shared" si="20"/>
        <v>0.45183479065243526</v>
      </c>
      <c r="L94" s="128"/>
      <c r="M94" s="128"/>
      <c r="N94" s="128"/>
      <c r="O94" s="142"/>
      <c r="P94" s="142"/>
      <c r="Q94" s="190"/>
      <c r="R94" s="138"/>
      <c r="S94" s="138"/>
    </row>
    <row r="95" spans="2:19" x14ac:dyDescent="0.25">
      <c r="B95" s="175">
        <v>54</v>
      </c>
      <c r="C95" s="153" t="s">
        <v>286</v>
      </c>
      <c r="D95" s="124">
        <v>127.70399999999999</v>
      </c>
      <c r="E95" s="129">
        <f t="shared" si="18"/>
        <v>5346.7110720000001</v>
      </c>
      <c r="F95" s="125">
        <v>104000</v>
      </c>
      <c r="G95" s="126">
        <v>300</v>
      </c>
      <c r="H95" s="126">
        <v>1.4</v>
      </c>
      <c r="I95" s="127">
        <f t="shared" si="19"/>
        <v>556.05795148800007</v>
      </c>
      <c r="J95" s="128">
        <f t="shared" si="21"/>
        <v>1604.0133215999999</v>
      </c>
      <c r="K95" s="129">
        <f t="shared" si="20"/>
        <v>7.4853955007999993</v>
      </c>
      <c r="L95" s="128"/>
      <c r="M95" s="128"/>
      <c r="N95" s="128"/>
      <c r="O95" s="142"/>
      <c r="P95" s="142"/>
      <c r="Q95" s="190"/>
      <c r="R95" s="138"/>
      <c r="S95" s="138"/>
    </row>
    <row r="96" spans="2:19" x14ac:dyDescent="0.25">
      <c r="B96" s="175">
        <v>55</v>
      </c>
      <c r="C96" s="153" t="s">
        <v>255</v>
      </c>
      <c r="D96" s="124">
        <v>61.641779890000002</v>
      </c>
      <c r="E96" s="129">
        <f t="shared" si="18"/>
        <v>2580.8180404345203</v>
      </c>
      <c r="F96" s="125">
        <v>98860</v>
      </c>
      <c r="G96" s="126">
        <v>300</v>
      </c>
      <c r="H96" s="126">
        <v>1.4</v>
      </c>
      <c r="I96" s="127">
        <f t="shared" si="19"/>
        <v>255.13967147735667</v>
      </c>
      <c r="J96" s="128">
        <f>E96*G96/1000</f>
        <v>774.24541213035604</v>
      </c>
      <c r="K96" s="129">
        <f t="shared" si="20"/>
        <v>3.6131452566083282</v>
      </c>
      <c r="L96" s="128"/>
      <c r="M96" s="128"/>
      <c r="N96" s="128"/>
      <c r="O96" s="142"/>
      <c r="P96" s="142"/>
      <c r="Q96" s="142"/>
      <c r="R96" s="138"/>
      <c r="S96" s="138"/>
    </row>
    <row r="97" spans="2:19" x14ac:dyDescent="0.25">
      <c r="B97" s="175">
        <v>56</v>
      </c>
      <c r="C97" s="153" t="s">
        <v>251</v>
      </c>
      <c r="D97" s="124">
        <v>982.42775967079228</v>
      </c>
      <c r="E97" s="129">
        <f t="shared" si="18"/>
        <v>41132.285441896733</v>
      </c>
      <c r="F97" s="125">
        <v>71400</v>
      </c>
      <c r="G97" s="126">
        <v>10</v>
      </c>
      <c r="H97" s="126">
        <v>0.6</v>
      </c>
      <c r="I97" s="127">
        <f t="shared" si="19"/>
        <v>2936.8451805514269</v>
      </c>
      <c r="J97" s="128">
        <f t="shared" si="21"/>
        <v>411.32285441896732</v>
      </c>
      <c r="K97" s="129">
        <f t="shared" si="20"/>
        <v>24.679371265138037</v>
      </c>
      <c r="L97" s="128"/>
      <c r="M97" s="128"/>
      <c r="N97" s="128"/>
      <c r="O97" s="142"/>
      <c r="P97" s="142"/>
      <c r="Q97" s="142"/>
      <c r="R97" s="138"/>
      <c r="S97" s="138"/>
    </row>
    <row r="98" spans="2:19" x14ac:dyDescent="0.25">
      <c r="B98" s="175">
        <v>57</v>
      </c>
      <c r="C98" s="153" t="s">
        <v>246</v>
      </c>
      <c r="D98" s="124">
        <v>55.3855590309932</v>
      </c>
      <c r="E98" s="129">
        <f t="shared" si="18"/>
        <v>2318.8825855096234</v>
      </c>
      <c r="F98" s="125">
        <v>63700</v>
      </c>
      <c r="G98" s="126">
        <v>5</v>
      </c>
      <c r="H98" s="126">
        <v>0.1</v>
      </c>
      <c r="I98" s="127">
        <f t="shared" si="19"/>
        <v>147.71282069696301</v>
      </c>
      <c r="J98" s="128">
        <f t="shared" si="21"/>
        <v>11.594412927548117</v>
      </c>
      <c r="K98" s="129">
        <f t="shared" si="20"/>
        <v>0.23188825855096235</v>
      </c>
      <c r="L98" s="128"/>
      <c r="M98" s="128"/>
      <c r="N98" s="128"/>
      <c r="O98" s="142"/>
      <c r="P98" s="142"/>
      <c r="Q98" s="142"/>
      <c r="R98" s="138"/>
      <c r="S98" s="138"/>
    </row>
    <row r="99" spans="2:19" x14ac:dyDescent="0.25">
      <c r="B99" s="175">
        <v>58</v>
      </c>
      <c r="C99" s="153" t="s">
        <v>281</v>
      </c>
      <c r="D99" s="124">
        <v>276.91954265762757</v>
      </c>
      <c r="E99" s="129">
        <f t="shared" si="18"/>
        <v>11594.067411989552</v>
      </c>
      <c r="F99" s="125">
        <v>73300</v>
      </c>
      <c r="G99" s="126">
        <v>10</v>
      </c>
      <c r="H99" s="126">
        <v>0.6</v>
      </c>
      <c r="I99" s="127">
        <f t="shared" si="19"/>
        <v>849.84514129883416</v>
      </c>
      <c r="J99" s="128">
        <f t="shared" si="21"/>
        <v>115.94067411989553</v>
      </c>
      <c r="K99" s="129">
        <f t="shared" si="20"/>
        <v>6.9564404471937316</v>
      </c>
      <c r="L99" s="128"/>
      <c r="M99" s="128"/>
      <c r="N99" s="128"/>
    </row>
    <row r="100" spans="2:19" x14ac:dyDescent="0.25">
      <c r="B100" s="175">
        <v>59</v>
      </c>
      <c r="C100" s="153" t="s">
        <v>287</v>
      </c>
      <c r="D100" s="124">
        <v>7.3770835764829767</v>
      </c>
      <c r="E100" s="129">
        <f t="shared" si="18"/>
        <v>308.86373518018928</v>
      </c>
      <c r="F100" s="125">
        <v>93738.263076580828</v>
      </c>
      <c r="G100" s="126">
        <v>10</v>
      </c>
      <c r="H100" s="126">
        <v>0.6</v>
      </c>
      <c r="I100" s="127">
        <f t="shared" si="19"/>
        <v>28.952350063135974</v>
      </c>
      <c r="J100" s="128">
        <f t="shared" si="21"/>
        <v>3.0886373518018928</v>
      </c>
      <c r="K100" s="129">
        <f t="shared" si="20"/>
        <v>0.18531824110811357</v>
      </c>
      <c r="L100" s="128"/>
      <c r="M100" s="128"/>
      <c r="N100" s="128"/>
      <c r="P100" s="159"/>
      <c r="Q100" s="131"/>
    </row>
    <row r="101" spans="2:19" x14ac:dyDescent="0.25">
      <c r="B101" s="175">
        <v>60</v>
      </c>
      <c r="C101" s="153" t="s">
        <v>240</v>
      </c>
      <c r="D101" s="124">
        <v>589.7586288</v>
      </c>
      <c r="E101" s="129">
        <f t="shared" si="18"/>
        <v>24692.0142705984</v>
      </c>
      <c r="F101" s="125">
        <v>56179.095804435106</v>
      </c>
      <c r="G101" s="126">
        <v>5</v>
      </c>
      <c r="H101" s="126">
        <v>0.1</v>
      </c>
      <c r="I101" s="127">
        <f t="shared" si="19"/>
        <v>1387.1750353124264</v>
      </c>
      <c r="J101" s="128">
        <f t="shared" si="21"/>
        <v>123.460071352992</v>
      </c>
      <c r="K101" s="129">
        <f t="shared" si="20"/>
        <v>2.4692014270598404</v>
      </c>
      <c r="L101" s="128"/>
      <c r="M101" s="128"/>
      <c r="N101" s="128"/>
      <c r="R101" s="140"/>
    </row>
    <row r="102" spans="2:19" x14ac:dyDescent="0.25">
      <c r="B102" s="175">
        <v>61</v>
      </c>
      <c r="C102" s="153" t="s">
        <v>282</v>
      </c>
      <c r="D102" s="124">
        <f>E102/41.868</f>
        <v>28.996774201254468</v>
      </c>
      <c r="E102" s="129">
        <v>1214.0369422581221</v>
      </c>
      <c r="F102" s="125">
        <v>112103.15063375836</v>
      </c>
      <c r="G102" s="126">
        <v>289.78808725792135</v>
      </c>
      <c r="H102" s="126">
        <v>3.7936987324832585</v>
      </c>
      <c r="I102" s="127">
        <f t="shared" si="19"/>
        <v>136.09736621290963</v>
      </c>
      <c r="J102" s="128">
        <f t="shared" si="21"/>
        <v>351.81344335743671</v>
      </c>
      <c r="K102" s="129">
        <f t="shared" si="20"/>
        <v>4.6056904090324888</v>
      </c>
      <c r="L102" s="128"/>
      <c r="M102" s="128"/>
      <c r="N102" s="128"/>
    </row>
    <row r="103" spans="2:19" x14ac:dyDescent="0.25">
      <c r="B103" s="175"/>
      <c r="C103" s="107" t="s">
        <v>288</v>
      </c>
      <c r="D103" s="133">
        <f>SUM(D92:D102)</f>
        <v>2325.2272156731228</v>
      </c>
      <c r="E103" s="136">
        <f>SUM(E92:E102)</f>
        <v>97352.613065802303</v>
      </c>
      <c r="F103" s="191"/>
      <c r="G103" s="125"/>
      <c r="H103" s="125"/>
      <c r="I103" s="134">
        <f>SUM(I92:I101)</f>
        <v>6949.7770161030203</v>
      </c>
      <c r="J103" s="135">
        <f>SUM(J92:J102)</f>
        <v>5844.9588970395434</v>
      </c>
      <c r="K103" s="136">
        <f>SUM(K92:K102)</f>
        <v>62.473851154394232</v>
      </c>
      <c r="L103" s="135"/>
      <c r="M103" s="135"/>
      <c r="N103" s="135"/>
    </row>
    <row r="104" spans="2:19" x14ac:dyDescent="0.25">
      <c r="B104" s="175"/>
      <c r="C104" s="153"/>
      <c r="D104" s="124"/>
      <c r="E104" s="129"/>
      <c r="F104" s="125"/>
      <c r="G104" s="128"/>
      <c r="H104" s="128"/>
      <c r="I104" s="127"/>
      <c r="J104" s="128"/>
      <c r="K104" s="129"/>
      <c r="L104" s="128"/>
      <c r="M104" s="128"/>
      <c r="N104" s="128"/>
    </row>
    <row r="105" spans="2:19" x14ac:dyDescent="0.25">
      <c r="B105" s="175"/>
      <c r="C105" s="107" t="s">
        <v>289</v>
      </c>
      <c r="D105" s="124"/>
      <c r="E105" s="129"/>
      <c r="F105" s="125"/>
      <c r="G105" s="125"/>
      <c r="H105" s="125"/>
      <c r="I105" s="127"/>
      <c r="J105" s="128"/>
      <c r="K105" s="129"/>
      <c r="L105" s="128"/>
      <c r="M105" s="128"/>
      <c r="N105" s="128"/>
    </row>
    <row r="106" spans="2:19" x14ac:dyDescent="0.25">
      <c r="B106" s="175">
        <v>62</v>
      </c>
      <c r="C106" s="153" t="s">
        <v>290</v>
      </c>
      <c r="D106" s="124">
        <v>175.46549158593075</v>
      </c>
      <c r="E106" s="129">
        <f>D106*41.868</f>
        <v>7346.3892017197486</v>
      </c>
      <c r="F106" s="125">
        <v>73300</v>
      </c>
      <c r="G106" s="126">
        <v>4.7350000000000003</v>
      </c>
      <c r="H106" s="126">
        <v>25.8</v>
      </c>
      <c r="I106" s="127">
        <f>E106*F106/1000000</f>
        <v>538.49032848605748</v>
      </c>
      <c r="J106" s="128">
        <f>E106*G106/1000</f>
        <v>34.785152870143015</v>
      </c>
      <c r="K106" s="129">
        <f>E106*H106/1000</f>
        <v>189.53684140436951</v>
      </c>
      <c r="L106" s="128"/>
      <c r="M106" s="128"/>
      <c r="N106" s="128"/>
    </row>
    <row r="107" spans="2:19" x14ac:dyDescent="0.25">
      <c r="B107" s="175">
        <v>63</v>
      </c>
      <c r="C107" s="153" t="s">
        <v>282</v>
      </c>
      <c r="D107" s="155">
        <v>0</v>
      </c>
      <c r="E107" s="158">
        <f>D107*41.868</f>
        <v>0</v>
      </c>
      <c r="F107" s="125">
        <v>112000</v>
      </c>
      <c r="G107" s="126">
        <v>300</v>
      </c>
      <c r="H107" s="126">
        <v>4</v>
      </c>
      <c r="I107" s="156">
        <f>E107*F107/1000000</f>
        <v>0</v>
      </c>
      <c r="J107" s="157">
        <f>E107*G107/1000</f>
        <v>0</v>
      </c>
      <c r="K107" s="158">
        <f>E107*H107/1000</f>
        <v>0</v>
      </c>
      <c r="L107" s="157"/>
      <c r="M107" s="157"/>
      <c r="N107" s="157"/>
    </row>
    <row r="108" spans="2:19" s="166" customFormat="1" x14ac:dyDescent="0.25">
      <c r="B108" s="105"/>
      <c r="C108" s="107" t="s">
        <v>292</v>
      </c>
      <c r="D108" s="133">
        <f>SUM(D106:D107)</f>
        <v>175.46549158593075</v>
      </c>
      <c r="E108" s="133">
        <f>SUM(E106:E107)</f>
        <v>7346.3892017197486</v>
      </c>
      <c r="F108" s="191"/>
      <c r="G108" s="192"/>
      <c r="H108" s="192"/>
      <c r="I108" s="134">
        <f>I106</f>
        <v>538.49032848605748</v>
      </c>
      <c r="J108" s="135">
        <f>J106+J107</f>
        <v>34.785152870143015</v>
      </c>
      <c r="K108" s="136">
        <f>K106+K107</f>
        <v>189.53684140436951</v>
      </c>
      <c r="L108" s="135"/>
      <c r="M108" s="135"/>
      <c r="N108" s="135"/>
    </row>
    <row r="109" spans="2:19" x14ac:dyDescent="0.25">
      <c r="B109" s="105"/>
      <c r="C109" s="107"/>
      <c r="D109" s="133"/>
      <c r="E109" s="136"/>
      <c r="F109" s="191"/>
      <c r="G109" s="192"/>
      <c r="H109" s="192"/>
      <c r="I109" s="134"/>
      <c r="J109" s="135"/>
      <c r="K109" s="136"/>
      <c r="L109" s="135"/>
      <c r="M109" s="135"/>
      <c r="N109" s="135"/>
    </row>
    <row r="110" spans="2:19" s="166" customFormat="1" x14ac:dyDescent="0.25">
      <c r="B110" s="105"/>
      <c r="C110" s="107" t="s">
        <v>293</v>
      </c>
      <c r="D110" s="133"/>
      <c r="E110" s="136"/>
      <c r="F110" s="191"/>
      <c r="G110" s="191"/>
      <c r="H110" s="191"/>
      <c r="I110" s="134"/>
      <c r="J110" s="135"/>
      <c r="K110" s="136"/>
      <c r="L110" s="135"/>
      <c r="M110" s="135"/>
      <c r="N110" s="135"/>
      <c r="R110" s="94"/>
    </row>
    <row r="111" spans="2:19" s="166" customFormat="1" x14ac:dyDescent="0.25">
      <c r="B111" s="175">
        <v>64</v>
      </c>
      <c r="C111" s="153" t="s">
        <v>290</v>
      </c>
      <c r="D111" s="133">
        <v>18.25614596183236</v>
      </c>
      <c r="E111" s="136">
        <f>D111*41.868</f>
        <v>764.34831912999732</v>
      </c>
      <c r="F111" s="125">
        <v>73300</v>
      </c>
      <c r="G111" s="126">
        <v>7</v>
      </c>
      <c r="H111" s="126">
        <v>2</v>
      </c>
      <c r="I111" s="134">
        <f>E111*F111/1000000</f>
        <v>56.026731792228802</v>
      </c>
      <c r="J111" s="135">
        <f>E111*G111/1000</f>
        <v>5.3504382339099807</v>
      </c>
      <c r="K111" s="136">
        <f>E111*H111/1000</f>
        <v>1.5286966382599947</v>
      </c>
      <c r="L111" s="135"/>
      <c r="M111" s="135"/>
      <c r="N111" s="135"/>
      <c r="O111" s="193"/>
      <c r="P111" s="193"/>
      <c r="Q111" s="98"/>
    </row>
    <row r="112" spans="2:19" s="166" customFormat="1" x14ac:dyDescent="0.25">
      <c r="B112" s="175"/>
      <c r="C112" s="107"/>
      <c r="D112" s="194"/>
      <c r="E112" s="195"/>
      <c r="F112" s="196"/>
      <c r="G112" s="196"/>
      <c r="H112" s="125"/>
      <c r="I112" s="134"/>
      <c r="J112" s="135"/>
      <c r="K112" s="136"/>
      <c r="L112" s="135"/>
      <c r="M112" s="135"/>
      <c r="N112" s="135"/>
      <c r="O112" s="159"/>
      <c r="Q112" s="197"/>
      <c r="R112" s="198"/>
    </row>
    <row r="113" spans="2:18" s="166" customFormat="1" x14ac:dyDescent="0.25">
      <c r="B113" s="105"/>
      <c r="C113" s="107" t="s">
        <v>294</v>
      </c>
      <c r="D113" s="133">
        <f>D14+D21+D29+D45+D53+D60+D68+D83+D103+D108+D111</f>
        <v>11935.420179334649</v>
      </c>
      <c r="E113" s="133">
        <f>E14+E21+E29+E45+E53+E60+E68+E83+E103+E108+E111</f>
        <v>499712.17206838325</v>
      </c>
      <c r="F113" s="191"/>
      <c r="G113" s="191"/>
      <c r="H113" s="191"/>
      <c r="I113" s="134">
        <f>SUM(I14+I21+I29+I45+I53+I60+I68+I83+I103+I108+I111)</f>
        <v>32547.820094465274</v>
      </c>
      <c r="J113" s="135">
        <f>SUM(J14+J21+J29+J45+J53+J60+J68+J83+J103+J108+J111)</f>
        <v>7295.2560689333659</v>
      </c>
      <c r="K113" s="136">
        <f>SUM(K14+K21+K29+K45+K53+K60+K68+K83+K103+K108+K111)</f>
        <v>1123.2227865608697</v>
      </c>
      <c r="L113" s="135"/>
      <c r="M113" s="135"/>
      <c r="N113" s="135"/>
      <c r="O113" s="159"/>
      <c r="R113" s="94"/>
    </row>
    <row r="114" spans="2:18" s="166" customFormat="1" x14ac:dyDescent="0.25">
      <c r="B114" s="105"/>
      <c r="C114" s="107"/>
      <c r="D114" s="133"/>
      <c r="E114" s="136"/>
      <c r="F114" s="191"/>
      <c r="G114" s="191"/>
      <c r="H114" s="191"/>
      <c r="I114" s="134"/>
      <c r="J114" s="135"/>
      <c r="K114" s="136"/>
      <c r="L114" s="135"/>
      <c r="M114" s="135"/>
      <c r="N114" s="135"/>
      <c r="O114" s="159"/>
      <c r="R114" s="94"/>
    </row>
    <row r="115" spans="2:18" x14ac:dyDescent="0.25">
      <c r="B115" s="105"/>
      <c r="C115" s="107"/>
      <c r="D115" s="133"/>
      <c r="E115" s="136"/>
      <c r="F115" s="191"/>
      <c r="G115" s="191"/>
      <c r="H115" s="191"/>
      <c r="I115" s="134"/>
      <c r="J115" s="135"/>
      <c r="K115" s="136"/>
      <c r="L115" s="135"/>
      <c r="M115" s="135"/>
      <c r="N115" s="135"/>
    </row>
    <row r="116" spans="2:18" ht="15.75" thickBot="1" x14ac:dyDescent="0.3">
      <c r="B116" s="182"/>
      <c r="C116" s="183"/>
      <c r="D116" s="199"/>
      <c r="E116" s="200"/>
      <c r="F116" s="162"/>
      <c r="G116" s="162"/>
      <c r="H116" s="162"/>
      <c r="I116" s="163"/>
      <c r="J116" s="164"/>
      <c r="K116" s="165"/>
      <c r="L116" s="135"/>
      <c r="M116" s="135"/>
      <c r="N116" s="135"/>
    </row>
    <row r="117" spans="2:18" x14ac:dyDescent="0.25">
      <c r="D117" s="196"/>
      <c r="E117" s="196"/>
      <c r="F117" s="125"/>
      <c r="G117" s="125"/>
      <c r="H117" s="125"/>
      <c r="I117" s="196"/>
      <c r="J117" s="196"/>
      <c r="K117" s="196"/>
      <c r="L117" s="196"/>
      <c r="M117" s="196"/>
      <c r="N117" s="196"/>
    </row>
    <row r="118" spans="2:18" x14ac:dyDescent="0.25">
      <c r="E118"/>
      <c r="F118"/>
      <c r="G118"/>
      <c r="H118"/>
      <c r="I118"/>
      <c r="J118"/>
      <c r="K118"/>
      <c r="L118"/>
    </row>
    <row r="119" spans="2:18" x14ac:dyDescent="0.25">
      <c r="E119"/>
      <c r="F119"/>
      <c r="G119"/>
      <c r="H119"/>
      <c r="I119"/>
      <c r="J119"/>
      <c r="K119"/>
      <c r="L119"/>
    </row>
    <row r="120" spans="2:18" x14ac:dyDescent="0.25">
      <c r="E120"/>
      <c r="F120"/>
      <c r="G120"/>
      <c r="H120"/>
      <c r="I120"/>
      <c r="J120"/>
      <c r="K120"/>
      <c r="L120"/>
    </row>
    <row r="121" spans="2:18" x14ac:dyDescent="0.25">
      <c r="E121"/>
      <c r="F121"/>
      <c r="G121"/>
      <c r="H121"/>
      <c r="I121"/>
      <c r="J121"/>
      <c r="K121"/>
      <c r="L121"/>
    </row>
    <row r="122" spans="2:18" x14ac:dyDescent="0.25">
      <c r="E122"/>
      <c r="F122"/>
      <c r="G122"/>
      <c r="H122"/>
      <c r="I122"/>
      <c r="J122"/>
      <c r="K122"/>
      <c r="L122"/>
    </row>
    <row r="123" spans="2:18" x14ac:dyDescent="0.25">
      <c r="E123"/>
      <c r="F123"/>
      <c r="G123"/>
      <c r="H123"/>
      <c r="I123"/>
      <c r="J123"/>
      <c r="K123"/>
      <c r="L123"/>
    </row>
    <row r="124" spans="2:18" x14ac:dyDescent="0.25">
      <c r="E124"/>
      <c r="F124"/>
      <c r="G124"/>
      <c r="H124"/>
      <c r="I124"/>
      <c r="J124"/>
      <c r="K124"/>
      <c r="L124"/>
    </row>
    <row r="125" spans="2:18" x14ac:dyDescent="0.25">
      <c r="E125"/>
      <c r="F125"/>
      <c r="G125"/>
      <c r="H125"/>
      <c r="I125"/>
      <c r="J125"/>
      <c r="K125"/>
      <c r="L125"/>
      <c r="M125" s="131"/>
      <c r="N125" s="131"/>
    </row>
    <row r="126" spans="2:18" x14ac:dyDescent="0.25">
      <c r="E126"/>
      <c r="F126"/>
      <c r="G126"/>
      <c r="H126"/>
      <c r="I126"/>
      <c r="J126"/>
      <c r="K126"/>
      <c r="L126"/>
      <c r="M126" s="98"/>
      <c r="N126" s="98"/>
    </row>
    <row r="127" spans="2:18" x14ac:dyDescent="0.25">
      <c r="E127"/>
      <c r="F127"/>
      <c r="G127"/>
      <c r="H127"/>
      <c r="I127"/>
      <c r="J127"/>
      <c r="K127"/>
      <c r="L127"/>
      <c r="M127" s="98"/>
      <c r="N127" s="98"/>
    </row>
    <row r="128" spans="2:18" x14ac:dyDescent="0.25">
      <c r="E128"/>
      <c r="F128"/>
      <c r="G128"/>
      <c r="H128"/>
      <c r="I128"/>
      <c r="J128"/>
      <c r="K128"/>
      <c r="L128"/>
      <c r="M128" s="98"/>
      <c r="N128" s="98"/>
    </row>
    <row r="129" spans="5:12" x14ac:dyDescent="0.25">
      <c r="E129"/>
      <c r="F129"/>
      <c r="G129"/>
      <c r="H129"/>
      <c r="I129"/>
      <c r="J129"/>
      <c r="K129"/>
      <c r="L129"/>
    </row>
    <row r="130" spans="5:12" x14ac:dyDescent="0.25">
      <c r="E130"/>
      <c r="F130"/>
      <c r="G130"/>
      <c r="H130"/>
      <c r="I130"/>
      <c r="J130"/>
      <c r="K130"/>
      <c r="L130"/>
    </row>
    <row r="131" spans="5:12" x14ac:dyDescent="0.25">
      <c r="E131"/>
      <c r="F131"/>
      <c r="G131"/>
      <c r="H131"/>
      <c r="I131"/>
      <c r="J131"/>
      <c r="K131"/>
      <c r="L131"/>
    </row>
    <row r="132" spans="5:12" x14ac:dyDescent="0.25">
      <c r="E132"/>
      <c r="F132"/>
      <c r="G132"/>
      <c r="H132"/>
      <c r="I132"/>
      <c r="J132"/>
      <c r="K132"/>
      <c r="L132"/>
    </row>
    <row r="133" spans="5:12" x14ac:dyDescent="0.25">
      <c r="E133"/>
      <c r="F133"/>
      <c r="G133"/>
      <c r="H133"/>
      <c r="I133"/>
      <c r="J133"/>
      <c r="K133"/>
      <c r="L133"/>
    </row>
  </sheetData>
  <mergeCells count="9">
    <mergeCell ref="C87:E88"/>
    <mergeCell ref="F87:H87"/>
    <mergeCell ref="I87:K87"/>
    <mergeCell ref="C3:E4"/>
    <mergeCell ref="F3:H3"/>
    <mergeCell ref="I3:K3"/>
    <mergeCell ref="C48:E49"/>
    <mergeCell ref="F48:H48"/>
    <mergeCell ref="I48:K48"/>
  </mergeCells>
  <pageMargins left="0.36" right="0.45" top="0.61" bottom="0.48" header="0.31" footer="0.26"/>
  <pageSetup paperSize="9" scale="90"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5B232A-A155-4986-A5D5-6D28C3B18ECC}">
  <dimension ref="B1:AG17"/>
  <sheetViews>
    <sheetView zoomScale="75" zoomScaleNormal="75" workbookViewId="0">
      <selection activeCell="I37" sqref="I37"/>
    </sheetView>
  </sheetViews>
  <sheetFormatPr defaultRowHeight="15" x14ac:dyDescent="0.25"/>
  <cols>
    <col min="1" max="1" width="4.28515625" style="50" customWidth="1"/>
    <col min="2" max="2" width="25.85546875" style="49" customWidth="1"/>
    <col min="3" max="7" width="9" style="49" customWidth="1"/>
    <col min="8" max="33" width="9" style="50" customWidth="1"/>
    <col min="34" max="16384" width="9.140625" style="50"/>
  </cols>
  <sheetData>
    <row r="1" spans="2:33" x14ac:dyDescent="0.25">
      <c r="B1" s="48" t="s">
        <v>86</v>
      </c>
    </row>
    <row r="2" spans="2:33" x14ac:dyDescent="0.25">
      <c r="B2" s="51"/>
    </row>
    <row r="3" spans="2:33" x14ac:dyDescent="0.25">
      <c r="B3" s="52" t="s">
        <v>87</v>
      </c>
      <c r="C3" s="53">
        <v>1990</v>
      </c>
      <c r="D3" s="53">
        <v>1991</v>
      </c>
      <c r="E3" s="53">
        <v>1992</v>
      </c>
      <c r="F3" s="53">
        <v>1993</v>
      </c>
      <c r="G3" s="53">
        <v>1994</v>
      </c>
      <c r="H3" s="53">
        <v>1995</v>
      </c>
      <c r="I3" s="53">
        <v>1996</v>
      </c>
      <c r="J3" s="53">
        <v>1997</v>
      </c>
      <c r="K3" s="53">
        <v>1998</v>
      </c>
      <c r="L3" s="53">
        <v>1999</v>
      </c>
      <c r="M3" s="53">
        <v>2000</v>
      </c>
      <c r="N3" s="53">
        <v>2001</v>
      </c>
      <c r="O3" s="53">
        <v>2002</v>
      </c>
      <c r="P3" s="53">
        <v>2003</v>
      </c>
      <c r="Q3" s="53">
        <v>2004</v>
      </c>
      <c r="R3" s="53">
        <v>2005</v>
      </c>
      <c r="S3" s="53">
        <v>2006</v>
      </c>
      <c r="T3" s="53">
        <v>2007</v>
      </c>
      <c r="U3" s="53">
        <v>2008</v>
      </c>
      <c r="V3" s="53">
        <v>2009</v>
      </c>
      <c r="W3" s="53">
        <v>2010</v>
      </c>
      <c r="X3" s="53">
        <v>2011</v>
      </c>
      <c r="Y3" s="53">
        <v>2012</v>
      </c>
      <c r="Z3" s="53">
        <v>2013</v>
      </c>
      <c r="AA3" s="53">
        <v>2014</v>
      </c>
      <c r="AB3" s="53">
        <v>2015</v>
      </c>
      <c r="AC3" s="53">
        <v>2016</v>
      </c>
      <c r="AD3" s="53">
        <v>2017</v>
      </c>
      <c r="AE3" s="53">
        <v>2018</v>
      </c>
      <c r="AF3" s="53">
        <v>2019</v>
      </c>
      <c r="AG3" s="53">
        <v>2020</v>
      </c>
    </row>
    <row r="4" spans="2:33" x14ac:dyDescent="0.25">
      <c r="B4" s="54" t="s">
        <v>75</v>
      </c>
      <c r="C4" s="55">
        <v>493.38025761082019</v>
      </c>
      <c r="D4" s="55">
        <v>493.38025761082019</v>
      </c>
      <c r="E4" s="55">
        <v>493.38025761082019</v>
      </c>
      <c r="F4" s="55">
        <v>493.38025761082014</v>
      </c>
      <c r="G4" s="55">
        <v>493.38025761082025</v>
      </c>
      <c r="H4" s="55">
        <v>493.38025761082019</v>
      </c>
      <c r="I4" s="55">
        <v>493.38025761082014</v>
      </c>
      <c r="J4" s="55">
        <v>493.38025761082014</v>
      </c>
      <c r="K4" s="55">
        <v>493.38025761082014</v>
      </c>
      <c r="L4" s="55">
        <v>493.38025761082019</v>
      </c>
      <c r="M4" s="55">
        <v>493.38025761082014</v>
      </c>
      <c r="N4" s="55">
        <v>493.38025761082014</v>
      </c>
      <c r="O4" s="55">
        <v>493.38025761082014</v>
      </c>
      <c r="P4" s="55">
        <v>493.38025761082014</v>
      </c>
      <c r="Q4" s="55">
        <v>493.38025761082008</v>
      </c>
      <c r="R4" s="55">
        <v>456.80386092386863</v>
      </c>
      <c r="S4" s="55">
        <v>560.71877717208736</v>
      </c>
      <c r="T4" s="55">
        <v>510.33080788899167</v>
      </c>
      <c r="U4" s="55">
        <v>519.51447808614466</v>
      </c>
      <c r="V4" s="55">
        <v>519.11914040229169</v>
      </c>
      <c r="W4" s="55">
        <v>482.50197652294588</v>
      </c>
      <c r="X4" s="55">
        <v>404.6727622794117</v>
      </c>
      <c r="Y4" s="55">
        <v>372.90347526503342</v>
      </c>
      <c r="Z4" s="55">
        <v>351.19947395833299</v>
      </c>
      <c r="AA4" s="55">
        <v>346.7695949050331</v>
      </c>
      <c r="AB4" s="55">
        <v>374.9640158691405</v>
      </c>
      <c r="AC4" s="55">
        <v>391.69119559198532</v>
      </c>
      <c r="AD4" s="55">
        <v>396.77982333024994</v>
      </c>
      <c r="AE4" s="55">
        <v>432.47476711930159</v>
      </c>
      <c r="AF4" s="55">
        <v>448.03280758959272</v>
      </c>
      <c r="AG4" s="55">
        <v>409.93415459869851</v>
      </c>
    </row>
    <row r="5" spans="2:33" x14ac:dyDescent="0.25">
      <c r="B5" s="54" t="s">
        <v>76</v>
      </c>
      <c r="C5" s="55">
        <v>377.72792092681647</v>
      </c>
      <c r="D5" s="55">
        <v>377.72792092681647</v>
      </c>
      <c r="E5" s="55">
        <v>377.72792092681647</v>
      </c>
      <c r="F5" s="55">
        <v>377.72792092681647</v>
      </c>
      <c r="G5" s="55">
        <v>377.72792092681647</v>
      </c>
      <c r="H5" s="55">
        <v>377.72792092681652</v>
      </c>
      <c r="I5" s="55">
        <v>377.72792092681647</v>
      </c>
      <c r="J5" s="55">
        <v>377.72792092681652</v>
      </c>
      <c r="K5" s="55">
        <v>377.72792092681652</v>
      </c>
      <c r="L5" s="55">
        <v>377.72792092681647</v>
      </c>
      <c r="M5" s="55">
        <v>377.72792092681652</v>
      </c>
      <c r="N5" s="55">
        <v>377.72792092681652</v>
      </c>
      <c r="O5" s="55">
        <v>377.72792092681647</v>
      </c>
      <c r="P5" s="55">
        <v>377.72792092681652</v>
      </c>
      <c r="Q5" s="55">
        <v>377.72792092681652</v>
      </c>
      <c r="R5" s="55">
        <v>208.35174656611221</v>
      </c>
      <c r="S5" s="55">
        <v>362.48551690306675</v>
      </c>
      <c r="T5" s="55">
        <v>370.30433934270258</v>
      </c>
      <c r="U5" s="55">
        <v>396.08928522006124</v>
      </c>
      <c r="V5" s="55">
        <v>451.56031502614121</v>
      </c>
      <c r="W5" s="55">
        <v>484.60722941304385</v>
      </c>
      <c r="X5" s="55">
        <v>370.69701401658739</v>
      </c>
      <c r="Y5" s="55">
        <v>102.74220015783538</v>
      </c>
      <c r="Z5" s="55">
        <v>72.765727501343392</v>
      </c>
      <c r="AA5" s="55">
        <v>71.777520321637454</v>
      </c>
      <c r="AB5" s="55">
        <v>61.016145209003206</v>
      </c>
      <c r="AC5" s="55">
        <v>65.955486984011628</v>
      </c>
      <c r="AD5" s="55">
        <v>36.224774934889965</v>
      </c>
      <c r="AE5" s="55">
        <v>41.938112171215892</v>
      </c>
      <c r="AF5" s="55">
        <v>31.418211717038979</v>
      </c>
      <c r="AG5" s="55">
        <v>22.601380176344087</v>
      </c>
    </row>
    <row r="6" spans="2:33" x14ac:dyDescent="0.25">
      <c r="B6" s="54" t="s">
        <v>77</v>
      </c>
      <c r="C6" s="55">
        <v>1015.1320285384464</v>
      </c>
      <c r="D6" s="55">
        <v>1015.1320285384462</v>
      </c>
      <c r="E6" s="55">
        <v>1015.1320285384462</v>
      </c>
      <c r="F6" s="55">
        <v>1015.1320285384462</v>
      </c>
      <c r="G6" s="55">
        <v>1015.1320285384462</v>
      </c>
      <c r="H6" s="55">
        <v>1015.1320285384462</v>
      </c>
      <c r="I6" s="55">
        <v>1015.1320285384462</v>
      </c>
      <c r="J6" s="55">
        <v>1015.1320285384462</v>
      </c>
      <c r="K6" s="55">
        <v>1015.1320285384462</v>
      </c>
      <c r="L6" s="55">
        <v>1015.1320285384462</v>
      </c>
      <c r="M6" s="55">
        <v>1015.1320285384462</v>
      </c>
      <c r="N6" s="55">
        <v>1015.1320285384462</v>
      </c>
      <c r="O6" s="55">
        <v>1015.1320285384462</v>
      </c>
      <c r="P6" s="55">
        <v>1015.1320285384462</v>
      </c>
      <c r="Q6" s="55">
        <v>1015.1320285384462</v>
      </c>
      <c r="R6" s="55">
        <v>1200.2823183982971</v>
      </c>
      <c r="S6" s="55">
        <v>1183.6075252922972</v>
      </c>
      <c r="T6" s="55">
        <v>1076.105751622194</v>
      </c>
      <c r="U6" s="55">
        <v>1070.9870718158168</v>
      </c>
      <c r="V6" s="55">
        <v>984.75257044935711</v>
      </c>
      <c r="W6" s="55">
        <v>910.84195265324684</v>
      </c>
      <c r="X6" s="55">
        <v>679.34700953791457</v>
      </c>
      <c r="Y6" s="55">
        <v>688.35329631909497</v>
      </c>
      <c r="Z6" s="55">
        <v>626.24815247652577</v>
      </c>
      <c r="AA6" s="55">
        <v>661.34528849297567</v>
      </c>
      <c r="AB6" s="55">
        <v>817.4520061233477</v>
      </c>
      <c r="AC6" s="55">
        <v>888.43062373475573</v>
      </c>
      <c r="AD6" s="55">
        <v>850.12027492753634</v>
      </c>
      <c r="AE6" s="55">
        <v>1030.0197536155201</v>
      </c>
      <c r="AF6" s="55">
        <v>1195.9881312136752</v>
      </c>
      <c r="AG6" s="55">
        <v>1141.2305735849056</v>
      </c>
    </row>
    <row r="7" spans="2:33" x14ac:dyDescent="0.25">
      <c r="B7" s="54" t="s">
        <v>78</v>
      </c>
      <c r="C7" s="55">
        <v>127.07676548432481</v>
      </c>
      <c r="D7" s="55">
        <v>127.07676548432481</v>
      </c>
      <c r="E7" s="55">
        <v>127.07676548432481</v>
      </c>
      <c r="F7" s="55">
        <v>127.07676548432481</v>
      </c>
      <c r="G7" s="55">
        <v>127.07676548432478</v>
      </c>
      <c r="H7" s="55">
        <v>127.07676548432481</v>
      </c>
      <c r="I7" s="55">
        <v>127.07676548432481</v>
      </c>
      <c r="J7" s="55">
        <v>127.07676548432481</v>
      </c>
      <c r="K7" s="55">
        <v>127.07676548432481</v>
      </c>
      <c r="L7" s="55">
        <v>127.07676548432481</v>
      </c>
      <c r="M7" s="55">
        <v>127.07676548432481</v>
      </c>
      <c r="N7" s="55">
        <v>127.07676548432481</v>
      </c>
      <c r="O7" s="55">
        <v>127.07676548432481</v>
      </c>
      <c r="P7" s="55">
        <v>127.07676548432481</v>
      </c>
      <c r="Q7" s="55">
        <v>127.07676548432481</v>
      </c>
      <c r="R7" s="55">
        <v>119.65934932662054</v>
      </c>
      <c r="S7" s="55">
        <v>121.30116278833967</v>
      </c>
      <c r="T7" s="55">
        <v>135.82154165173577</v>
      </c>
      <c r="U7" s="55">
        <v>157.44704237073691</v>
      </c>
      <c r="V7" s="55">
        <v>120.09792304909564</v>
      </c>
      <c r="W7" s="55">
        <v>117.1180641196778</v>
      </c>
      <c r="X7" s="55">
        <v>118.09227508406727</v>
      </c>
      <c r="Y7" s="55">
        <v>80.886290930232548</v>
      </c>
      <c r="Z7" s="55">
        <v>59.592751578947379</v>
      </c>
      <c r="AA7" s="55">
        <v>3.3936000000000002</v>
      </c>
      <c r="AB7" s="55">
        <v>133.21104500000001</v>
      </c>
      <c r="AC7" s="55" t="s">
        <v>7</v>
      </c>
      <c r="AD7" s="55" t="s">
        <v>7</v>
      </c>
      <c r="AE7" s="55" t="s">
        <v>7</v>
      </c>
      <c r="AF7" s="55" t="s">
        <v>7</v>
      </c>
      <c r="AG7" s="55" t="s">
        <v>7</v>
      </c>
    </row>
    <row r="8" spans="2:33" x14ac:dyDescent="0.25">
      <c r="B8" s="54" t="s">
        <v>79</v>
      </c>
      <c r="C8" s="55">
        <v>113.43281652274938</v>
      </c>
      <c r="D8" s="55">
        <v>113.43281652274938</v>
      </c>
      <c r="E8" s="55">
        <v>113.43281652274939</v>
      </c>
      <c r="F8" s="55">
        <v>113.43281652274939</v>
      </c>
      <c r="G8" s="55">
        <v>113.43281652274938</v>
      </c>
      <c r="H8" s="55">
        <v>113.43281652274936</v>
      </c>
      <c r="I8" s="55">
        <v>113.43281652274938</v>
      </c>
      <c r="J8" s="55">
        <v>113.43281652274939</v>
      </c>
      <c r="K8" s="55">
        <v>113.43281652274939</v>
      </c>
      <c r="L8" s="55">
        <v>113.43281652274936</v>
      </c>
      <c r="M8" s="55">
        <v>113.43281652274938</v>
      </c>
      <c r="N8" s="55">
        <v>113.43281652274938</v>
      </c>
      <c r="O8" s="55">
        <v>113.43281652274939</v>
      </c>
      <c r="P8" s="55">
        <v>113.43281652274938</v>
      </c>
      <c r="Q8" s="55">
        <v>113.43281652274938</v>
      </c>
      <c r="R8" s="55">
        <v>118.75534432717679</v>
      </c>
      <c r="S8" s="55">
        <v>117.08866063576158</v>
      </c>
      <c r="T8" s="55">
        <v>118.52108704041726</v>
      </c>
      <c r="U8" s="55">
        <v>107.86174800521516</v>
      </c>
      <c r="V8" s="55">
        <v>107.96985743869215</v>
      </c>
      <c r="W8" s="55">
        <v>108.77841259370312</v>
      </c>
      <c r="X8" s="55">
        <v>115.05460561827957</v>
      </c>
      <c r="Y8" s="55">
        <v>42.264242105263158</v>
      </c>
      <c r="Z8" s="55">
        <v>44.555373333333335</v>
      </c>
      <c r="AA8" s="55">
        <v>38.784599999999998</v>
      </c>
      <c r="AB8" s="55">
        <v>20.690925</v>
      </c>
      <c r="AC8" s="55">
        <v>4.5564666666666662</v>
      </c>
      <c r="AD8" s="55">
        <v>20.759</v>
      </c>
      <c r="AE8" s="55">
        <v>47.271078571428582</v>
      </c>
      <c r="AF8" s="55">
        <v>38.133199999999995</v>
      </c>
      <c r="AG8" s="55">
        <v>24.837216666666666</v>
      </c>
    </row>
    <row r="9" spans="2:33" x14ac:dyDescent="0.25">
      <c r="B9" s="54" t="s">
        <v>80</v>
      </c>
      <c r="C9" s="55">
        <v>111.46838231452629</v>
      </c>
      <c r="D9" s="55">
        <v>111.46838231452629</v>
      </c>
      <c r="E9" s="55">
        <v>111.46838231452629</v>
      </c>
      <c r="F9" s="55">
        <v>111.46838231452628</v>
      </c>
      <c r="G9" s="55">
        <v>111.46838231452628</v>
      </c>
      <c r="H9" s="55">
        <v>111.46838231452628</v>
      </c>
      <c r="I9" s="55">
        <v>111.46838231452629</v>
      </c>
      <c r="J9" s="55">
        <v>111.46838231452628</v>
      </c>
      <c r="K9" s="55">
        <v>111.46838231452629</v>
      </c>
      <c r="L9" s="55">
        <v>111.46838231452629</v>
      </c>
      <c r="M9" s="55">
        <v>111.46838231452628</v>
      </c>
      <c r="N9" s="55">
        <v>111.46838231452631</v>
      </c>
      <c r="O9" s="55">
        <v>111.46838231452629</v>
      </c>
      <c r="P9" s="55">
        <v>111.46838231452631</v>
      </c>
      <c r="Q9" s="55">
        <v>111.46838231452628</v>
      </c>
      <c r="R9" s="55">
        <v>122.47594939577043</v>
      </c>
      <c r="S9" s="55">
        <v>114.1733881344307</v>
      </c>
      <c r="T9" s="55">
        <v>114.99848857526879</v>
      </c>
      <c r="U9" s="55">
        <v>107.39278186077644</v>
      </c>
      <c r="V9" s="55">
        <v>106.97749218579234</v>
      </c>
      <c r="W9" s="55">
        <v>107.70546633333333</v>
      </c>
      <c r="X9" s="55">
        <v>106.55510971631209</v>
      </c>
      <c r="Y9" s="55">
        <v>85.494908413793112</v>
      </c>
      <c r="Z9" s="55">
        <v>85.780966945606707</v>
      </c>
      <c r="AA9" s="55">
        <v>85.025171173469388</v>
      </c>
      <c r="AB9" s="55">
        <v>106.41628287292818</v>
      </c>
      <c r="AC9" s="55">
        <v>109.26586052631578</v>
      </c>
      <c r="AD9" s="55">
        <v>121.08641754482755</v>
      </c>
      <c r="AE9" s="55">
        <v>148.64148137254901</v>
      </c>
      <c r="AF9" s="55">
        <v>154.21840028328612</v>
      </c>
      <c r="AG9" s="55">
        <v>147.40269173166925</v>
      </c>
    </row>
    <row r="10" spans="2:33" x14ac:dyDescent="0.25">
      <c r="B10" s="54" t="s">
        <v>81</v>
      </c>
      <c r="C10" s="55">
        <v>182.09956282734672</v>
      </c>
      <c r="D10" s="55">
        <v>182.09956282734672</v>
      </c>
      <c r="E10" s="55">
        <v>182.09956282734672</v>
      </c>
      <c r="F10" s="55">
        <v>182.09956282734672</v>
      </c>
      <c r="G10" s="55">
        <v>182.09956282734672</v>
      </c>
      <c r="H10" s="55">
        <v>182.09956282734674</v>
      </c>
      <c r="I10" s="55">
        <v>182.09956282734672</v>
      </c>
      <c r="J10" s="55">
        <v>182.09956282734674</v>
      </c>
      <c r="K10" s="55">
        <v>182.09956282734672</v>
      </c>
      <c r="L10" s="55">
        <v>182.09956282734672</v>
      </c>
      <c r="M10" s="55">
        <v>182.09956282734672</v>
      </c>
      <c r="N10" s="55">
        <v>182.09956282734672</v>
      </c>
      <c r="O10" s="55">
        <v>182.09956282734674</v>
      </c>
      <c r="P10" s="55">
        <v>182.09956282734672</v>
      </c>
      <c r="Q10" s="55">
        <v>182.09956282734672</v>
      </c>
      <c r="R10" s="55">
        <v>168.64660879759518</v>
      </c>
      <c r="S10" s="55">
        <v>199.61650256410252</v>
      </c>
      <c r="T10" s="55">
        <v>201.35263660984847</v>
      </c>
      <c r="U10" s="55">
        <v>178.78150795348839</v>
      </c>
      <c r="V10" s="55">
        <v>171.05416512658221</v>
      </c>
      <c r="W10" s="55">
        <v>176.15232286746991</v>
      </c>
      <c r="X10" s="55">
        <v>179.09319587234043</v>
      </c>
      <c r="Y10" s="55">
        <v>246.73206339285716</v>
      </c>
      <c r="Z10" s="55">
        <v>279.36548260869569</v>
      </c>
      <c r="AA10" s="55">
        <v>344.21470979166656</v>
      </c>
      <c r="AB10" s="55">
        <v>313.86842050000001</v>
      </c>
      <c r="AC10" s="55">
        <v>307.0512081249999</v>
      </c>
      <c r="AD10" s="55">
        <v>374.79878609756094</v>
      </c>
      <c r="AE10" s="55">
        <v>294.72479428571432</v>
      </c>
      <c r="AF10" s="55">
        <v>347.7022960000001</v>
      </c>
      <c r="AG10" s="55">
        <v>111.69970533333333</v>
      </c>
    </row>
    <row r="11" spans="2:33" x14ac:dyDescent="0.25">
      <c r="B11" s="54" t="s">
        <v>82</v>
      </c>
      <c r="C11" s="55">
        <v>350.38021512916669</v>
      </c>
      <c r="D11" s="55">
        <v>350.38021512916669</v>
      </c>
      <c r="E11" s="55">
        <v>350.38021512916674</v>
      </c>
      <c r="F11" s="55">
        <v>350.38021512916669</v>
      </c>
      <c r="G11" s="55">
        <v>350.38021512916674</v>
      </c>
      <c r="H11" s="55">
        <v>350.38021512916669</v>
      </c>
      <c r="I11" s="55">
        <v>350.38021512916669</v>
      </c>
      <c r="J11" s="55">
        <v>350.38021512916669</v>
      </c>
      <c r="K11" s="55">
        <v>350.38021512916669</v>
      </c>
      <c r="L11" s="55">
        <v>350.38021512916669</v>
      </c>
      <c r="M11" s="55">
        <v>350.38021512916663</v>
      </c>
      <c r="N11" s="55">
        <v>350.38021512916669</v>
      </c>
      <c r="O11" s="55">
        <v>350.38021512916669</v>
      </c>
      <c r="P11" s="55">
        <v>350.38021512916674</v>
      </c>
      <c r="Q11" s="55">
        <v>350.38021512916674</v>
      </c>
      <c r="R11" s="55">
        <v>144.37824936257707</v>
      </c>
      <c r="S11" s="55">
        <v>138.03855472936399</v>
      </c>
      <c r="T11" s="55">
        <v>138.06460128726283</v>
      </c>
      <c r="U11" s="55">
        <v>329.79744350864542</v>
      </c>
      <c r="V11" s="55">
        <v>630.95715610871434</v>
      </c>
      <c r="W11" s="55">
        <v>635.3498210873787</v>
      </c>
      <c r="X11" s="55">
        <v>436.07567982022482</v>
      </c>
      <c r="Y11" s="55">
        <v>130.26184651773983</v>
      </c>
      <c r="Z11" s="55">
        <v>126.8176634178905</v>
      </c>
      <c r="AA11" s="55">
        <v>133.09968002645502</v>
      </c>
      <c r="AB11" s="55">
        <v>136.7571687898936</v>
      </c>
      <c r="AC11" s="55">
        <v>144.13164439688711</v>
      </c>
      <c r="AD11" s="55">
        <v>138.39848703608249</v>
      </c>
      <c r="AE11" s="55">
        <v>152.53820501285347</v>
      </c>
      <c r="AF11" s="55">
        <v>148.82993537366551</v>
      </c>
      <c r="AG11" s="55">
        <v>148.60370058355437</v>
      </c>
    </row>
    <row r="12" spans="2:33" x14ac:dyDescent="0.25">
      <c r="B12" s="54" t="s">
        <v>83</v>
      </c>
      <c r="C12" s="55">
        <v>92.720245643870712</v>
      </c>
      <c r="D12" s="55">
        <v>92.720245643870726</v>
      </c>
      <c r="E12" s="55">
        <v>92.720245643870697</v>
      </c>
      <c r="F12" s="55">
        <v>92.720245643870712</v>
      </c>
      <c r="G12" s="55">
        <v>92.720245643870712</v>
      </c>
      <c r="H12" s="55">
        <v>92.720245643870712</v>
      </c>
      <c r="I12" s="55">
        <v>92.720245643870712</v>
      </c>
      <c r="J12" s="55">
        <v>92.720245643870712</v>
      </c>
      <c r="K12" s="55">
        <v>92.720245643870712</v>
      </c>
      <c r="L12" s="55">
        <v>92.720245643870712</v>
      </c>
      <c r="M12" s="55">
        <v>92.720245643870712</v>
      </c>
      <c r="N12" s="55">
        <v>92.720245643870726</v>
      </c>
      <c r="O12" s="55">
        <v>92.720245643870697</v>
      </c>
      <c r="P12" s="55">
        <v>92.720245643870712</v>
      </c>
      <c r="Q12" s="55">
        <v>92.720245643870726</v>
      </c>
      <c r="R12" s="55">
        <v>55.236003644859807</v>
      </c>
      <c r="S12" s="55">
        <v>46.684672901960788</v>
      </c>
      <c r="T12" s="55">
        <v>134.28110699115041</v>
      </c>
      <c r="U12" s="55">
        <v>167.57810597337766</v>
      </c>
      <c r="V12" s="55">
        <v>57.292993145161276</v>
      </c>
      <c r="W12" s="55">
        <v>91.745526169064775</v>
      </c>
      <c r="X12" s="55">
        <v>96.223310681520289</v>
      </c>
      <c r="Y12" s="55">
        <v>71.4695492063492</v>
      </c>
      <c r="Z12" s="55">
        <v>70.46579342857143</v>
      </c>
      <c r="AA12" s="55">
        <v>40.966407027027024</v>
      </c>
      <c r="AB12" s="55">
        <v>43.754673157894736</v>
      </c>
      <c r="AC12" s="55">
        <v>51.835577631578957</v>
      </c>
      <c r="AD12" s="55">
        <v>59.94861090909091</v>
      </c>
      <c r="AE12" s="55">
        <v>55.194336499999999</v>
      </c>
      <c r="AF12" s="55">
        <v>35.393793939393937</v>
      </c>
      <c r="AG12" s="55">
        <v>11.757966542056074</v>
      </c>
    </row>
    <row r="13" spans="2:33" x14ac:dyDescent="0.25">
      <c r="B13" s="54" t="s">
        <v>84</v>
      </c>
      <c r="C13" s="55">
        <v>63.787543869980865</v>
      </c>
      <c r="D13" s="55">
        <v>63.787543869980865</v>
      </c>
      <c r="E13" s="55">
        <v>63.787543869980865</v>
      </c>
      <c r="F13" s="55">
        <v>63.787543869980865</v>
      </c>
      <c r="G13" s="55">
        <v>63.787543869980865</v>
      </c>
      <c r="H13" s="55">
        <v>63.787543869980865</v>
      </c>
      <c r="I13" s="55">
        <v>63.787543869980865</v>
      </c>
      <c r="J13" s="55">
        <v>63.787543869980865</v>
      </c>
      <c r="K13" s="55">
        <v>63.787543869980865</v>
      </c>
      <c r="L13" s="55">
        <v>63.787543869980851</v>
      </c>
      <c r="M13" s="55">
        <v>63.787543869980865</v>
      </c>
      <c r="N13" s="55">
        <v>63.787543869980865</v>
      </c>
      <c r="O13" s="55">
        <v>63.787543869980865</v>
      </c>
      <c r="P13" s="55">
        <v>63.787543869980851</v>
      </c>
      <c r="Q13" s="55">
        <v>63.787543869980865</v>
      </c>
      <c r="R13" s="55">
        <v>46.713865674518267</v>
      </c>
      <c r="S13" s="55">
        <v>60.004421837160784</v>
      </c>
      <c r="T13" s="55">
        <v>74.6305128463476</v>
      </c>
      <c r="U13" s="55">
        <v>76.37462646039603</v>
      </c>
      <c r="V13" s="55">
        <v>59.152471375838971</v>
      </c>
      <c r="W13" s="55">
        <v>65.688774500000008</v>
      </c>
      <c r="X13" s="55">
        <v>63.948134395604384</v>
      </c>
      <c r="Y13" s="55">
        <v>24.562236887755105</v>
      </c>
      <c r="Z13" s="55">
        <v>24.705340685714297</v>
      </c>
      <c r="AA13" s="55">
        <v>29.936489175257744</v>
      </c>
      <c r="AB13" s="55">
        <v>13.398620754716982</v>
      </c>
      <c r="AC13" s="55">
        <v>21.023330370370381</v>
      </c>
      <c r="AD13" s="55">
        <v>17.778454047619046</v>
      </c>
      <c r="AE13" s="55">
        <v>21.566042023809523</v>
      </c>
      <c r="AF13" s="55">
        <v>15.253912857142856</v>
      </c>
      <c r="AG13" s="55">
        <v>10.645282040816326</v>
      </c>
    </row>
    <row r="14" spans="2:33" x14ac:dyDescent="0.25">
      <c r="B14" s="56" t="s">
        <v>88</v>
      </c>
      <c r="C14" s="57">
        <v>434.22723172536638</v>
      </c>
      <c r="D14" s="57">
        <v>434.23895829538947</v>
      </c>
      <c r="E14" s="57">
        <v>434.18762844248613</v>
      </c>
      <c r="F14" s="57">
        <v>434.19738185487836</v>
      </c>
      <c r="G14" s="57">
        <v>434.20072925156273</v>
      </c>
      <c r="H14" s="57">
        <v>434.21236676673158</v>
      </c>
      <c r="I14" s="57">
        <v>434.16097672988343</v>
      </c>
      <c r="J14" s="57">
        <v>434.19297237142371</v>
      </c>
      <c r="K14" s="57">
        <v>434.21682820291562</v>
      </c>
      <c r="L14" s="57">
        <v>434.21350230998831</v>
      </c>
      <c r="M14" s="57">
        <v>434.21657021059838</v>
      </c>
      <c r="N14" s="57">
        <v>434.22408850428104</v>
      </c>
      <c r="O14" s="57">
        <v>434.20750835404783</v>
      </c>
      <c r="P14" s="57">
        <v>434.20796267548661</v>
      </c>
      <c r="Q14" s="57">
        <v>413.46881918200256</v>
      </c>
      <c r="R14" s="57">
        <v>426.07903496282074</v>
      </c>
      <c r="S14" s="57">
        <v>497.059989230464</v>
      </c>
      <c r="T14" s="57">
        <v>443.68347490748124</v>
      </c>
      <c r="U14" s="57">
        <v>449.92006741998154</v>
      </c>
      <c r="V14" s="57">
        <v>455.68990013644446</v>
      </c>
      <c r="W14" s="57">
        <v>415.94633651820436</v>
      </c>
      <c r="X14" s="57">
        <v>315.16107864918678</v>
      </c>
      <c r="Y14" s="57">
        <v>282.87358476761864</v>
      </c>
      <c r="Z14" s="57">
        <v>239.51629678051668</v>
      </c>
      <c r="AA14" s="57">
        <v>256.28639596593752</v>
      </c>
      <c r="AB14" s="57">
        <v>273.54281814902617</v>
      </c>
      <c r="AC14" s="57">
        <v>294.47903902162886</v>
      </c>
      <c r="AD14" s="57">
        <v>258.00016936804633</v>
      </c>
      <c r="AE14" s="57">
        <v>302.22177582458517</v>
      </c>
      <c r="AF14" s="57">
        <v>292.24697852421917</v>
      </c>
      <c r="AG14" s="57">
        <v>243.49929221357959</v>
      </c>
    </row>
    <row r="15" spans="2:33" x14ac:dyDescent="0.25">
      <c r="B15" s="51"/>
    </row>
    <row r="16" spans="2:33" x14ac:dyDescent="0.25">
      <c r="B16" s="51"/>
    </row>
    <row r="17" spans="2:2" x14ac:dyDescent="0.25">
      <c r="B17" s="51"/>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1CE452-DFF3-493A-ACE7-E0E5668D382E}">
  <dimension ref="B1:AG29"/>
  <sheetViews>
    <sheetView zoomScale="75" zoomScaleNormal="75" workbookViewId="0">
      <selection activeCell="I37" sqref="I37"/>
    </sheetView>
  </sheetViews>
  <sheetFormatPr defaultRowHeight="15" x14ac:dyDescent="0.25"/>
  <cols>
    <col min="1" max="1" width="5" style="58" customWidth="1"/>
    <col min="2" max="2" width="22.140625" style="58" customWidth="1"/>
    <col min="3" max="33" width="8.7109375" style="58" customWidth="1"/>
    <col min="34" max="16384" width="9.140625" style="58"/>
  </cols>
  <sheetData>
    <row r="1" spans="2:33" x14ac:dyDescent="0.25">
      <c r="B1" s="48" t="s">
        <v>89</v>
      </c>
    </row>
    <row r="2" spans="2:33" x14ac:dyDescent="0.25">
      <c r="B2" s="59"/>
    </row>
    <row r="3" spans="2:33" x14ac:dyDescent="0.25">
      <c r="B3" s="52" t="s">
        <v>87</v>
      </c>
      <c r="C3" s="53">
        <v>1990</v>
      </c>
      <c r="D3" s="53">
        <v>1991</v>
      </c>
      <c r="E3" s="53">
        <v>1992</v>
      </c>
      <c r="F3" s="53">
        <v>1993</v>
      </c>
      <c r="G3" s="53">
        <v>1994</v>
      </c>
      <c r="H3" s="53">
        <v>1995</v>
      </c>
      <c r="I3" s="53">
        <v>1996</v>
      </c>
      <c r="J3" s="53">
        <v>1997</v>
      </c>
      <c r="K3" s="53">
        <v>1998</v>
      </c>
      <c r="L3" s="53">
        <v>1999</v>
      </c>
      <c r="M3" s="53">
        <v>2000</v>
      </c>
      <c r="N3" s="53">
        <v>2001</v>
      </c>
      <c r="O3" s="53">
        <v>2002</v>
      </c>
      <c r="P3" s="53">
        <v>2003</v>
      </c>
      <c r="Q3" s="53">
        <v>2004</v>
      </c>
      <c r="R3" s="53">
        <v>2005</v>
      </c>
      <c r="S3" s="53">
        <v>2006</v>
      </c>
      <c r="T3" s="53">
        <v>2007</v>
      </c>
      <c r="U3" s="53">
        <v>2008</v>
      </c>
      <c r="V3" s="53">
        <v>2009</v>
      </c>
      <c r="W3" s="53">
        <v>2010</v>
      </c>
      <c r="X3" s="53">
        <v>2011</v>
      </c>
      <c r="Y3" s="53">
        <v>2012</v>
      </c>
      <c r="Z3" s="53">
        <v>2013</v>
      </c>
      <c r="AA3" s="53">
        <v>2014</v>
      </c>
      <c r="AB3" s="53">
        <v>2015</v>
      </c>
      <c r="AC3" s="53">
        <v>2016</v>
      </c>
      <c r="AD3" s="53">
        <v>2017</v>
      </c>
      <c r="AE3" s="53">
        <v>2018</v>
      </c>
      <c r="AF3" s="53">
        <v>2019</v>
      </c>
      <c r="AG3" s="53">
        <v>2020</v>
      </c>
    </row>
    <row r="4" spans="2:33" x14ac:dyDescent="0.25">
      <c r="B4" s="54" t="s">
        <v>75</v>
      </c>
      <c r="C4" s="55">
        <v>720.45637680068569</v>
      </c>
      <c r="D4" s="55">
        <v>720.4563768006858</v>
      </c>
      <c r="E4" s="55">
        <v>720.4563768006858</v>
      </c>
      <c r="F4" s="55">
        <v>720.4563768006858</v>
      </c>
      <c r="G4" s="55">
        <v>720.4563768006858</v>
      </c>
      <c r="H4" s="55">
        <v>720.4563768006858</v>
      </c>
      <c r="I4" s="55">
        <v>720.4563768006858</v>
      </c>
      <c r="J4" s="55">
        <v>720.45637680068569</v>
      </c>
      <c r="K4" s="55">
        <v>720.45637680068569</v>
      </c>
      <c r="L4" s="55">
        <v>720.4563768006858</v>
      </c>
      <c r="M4" s="55">
        <v>720.45637680068569</v>
      </c>
      <c r="N4" s="55">
        <v>720.45637680068569</v>
      </c>
      <c r="O4" s="55">
        <v>720.45637680068569</v>
      </c>
      <c r="P4" s="55">
        <v>720.45637680068569</v>
      </c>
      <c r="Q4" s="55">
        <v>720.45637680068569</v>
      </c>
      <c r="R4" s="55">
        <v>623.3494862970922</v>
      </c>
      <c r="S4" s="55">
        <v>788.66585135530374</v>
      </c>
      <c r="T4" s="55">
        <v>721.02108911701202</v>
      </c>
      <c r="U4" s="55">
        <v>770.01269906270909</v>
      </c>
      <c r="V4" s="55">
        <v>777.96595536254654</v>
      </c>
      <c r="W4" s="55">
        <v>717.5576955058134</v>
      </c>
      <c r="X4" s="55">
        <v>644.62186090432328</v>
      </c>
      <c r="Y4" s="55">
        <v>628.38583841527804</v>
      </c>
      <c r="Z4" s="55">
        <v>612.38103718379659</v>
      </c>
      <c r="AA4" s="55">
        <v>620.05534879829111</v>
      </c>
      <c r="AB4" s="55">
        <v>686.55552734570313</v>
      </c>
      <c r="AC4" s="55">
        <v>692.03992340883417</v>
      </c>
      <c r="AD4" s="55">
        <v>690.71274899468096</v>
      </c>
      <c r="AE4" s="55">
        <v>739.39405577109608</v>
      </c>
      <c r="AF4" s="55">
        <v>717.55174056259182</v>
      </c>
      <c r="AG4" s="55">
        <v>686.81518874240783</v>
      </c>
    </row>
    <row r="5" spans="2:33" x14ac:dyDescent="0.25">
      <c r="B5" s="54" t="s">
        <v>76</v>
      </c>
      <c r="C5" s="55">
        <v>683.71031768112618</v>
      </c>
      <c r="D5" s="55">
        <v>683.71031768112607</v>
      </c>
      <c r="E5" s="55">
        <v>683.71031768112607</v>
      </c>
      <c r="F5" s="55">
        <v>683.71031768112618</v>
      </c>
      <c r="G5" s="55">
        <v>683.71031768112607</v>
      </c>
      <c r="H5" s="55">
        <v>683.71031768112618</v>
      </c>
      <c r="I5" s="55">
        <v>683.71031768112607</v>
      </c>
      <c r="J5" s="55">
        <v>683.71031768112618</v>
      </c>
      <c r="K5" s="55">
        <v>683.71031768112618</v>
      </c>
      <c r="L5" s="55">
        <v>683.71031768112618</v>
      </c>
      <c r="M5" s="55">
        <v>683.71031768112607</v>
      </c>
      <c r="N5" s="55">
        <v>683.71031768112607</v>
      </c>
      <c r="O5" s="55">
        <v>683.71031768112607</v>
      </c>
      <c r="P5" s="55">
        <v>683.71031768112618</v>
      </c>
      <c r="Q5" s="55">
        <v>683.71031768112607</v>
      </c>
      <c r="R5" s="55">
        <v>529.46032379926703</v>
      </c>
      <c r="S5" s="55">
        <v>739.64085906451271</v>
      </c>
      <c r="T5" s="55">
        <v>701.46463650650833</v>
      </c>
      <c r="U5" s="55">
        <v>715.40708007318324</v>
      </c>
      <c r="V5" s="55">
        <v>741.63138609550344</v>
      </c>
      <c r="W5" s="55">
        <v>768.8067153059236</v>
      </c>
      <c r="X5" s="55">
        <v>589.56122292298562</v>
      </c>
      <c r="Y5" s="55">
        <v>198.96014124892895</v>
      </c>
      <c r="Z5" s="55">
        <v>200.79388211429341</v>
      </c>
      <c r="AA5" s="55">
        <v>157.2965279826023</v>
      </c>
      <c r="AB5" s="55">
        <v>152.88758725620579</v>
      </c>
      <c r="AC5" s="55">
        <v>161.2386145631541</v>
      </c>
      <c r="AD5" s="55">
        <v>138.30745592339471</v>
      </c>
      <c r="AE5" s="55">
        <v>131.80245862282879</v>
      </c>
      <c r="AF5" s="55">
        <v>99.728797403416579</v>
      </c>
      <c r="AG5" s="55">
        <v>90.733732628559139</v>
      </c>
    </row>
    <row r="6" spans="2:33" x14ac:dyDescent="0.25">
      <c r="B6" s="54" t="s">
        <v>77</v>
      </c>
      <c r="C6" s="55">
        <v>1567.1753465738304</v>
      </c>
      <c r="D6" s="55">
        <v>1567.1753465738304</v>
      </c>
      <c r="E6" s="55">
        <v>1567.1753465738307</v>
      </c>
      <c r="F6" s="55">
        <v>1567.1753465738304</v>
      </c>
      <c r="G6" s="55">
        <v>1567.1753465738307</v>
      </c>
      <c r="H6" s="55">
        <v>1567.1753465738304</v>
      </c>
      <c r="I6" s="55">
        <v>1567.1753465738307</v>
      </c>
      <c r="J6" s="55">
        <v>1567.1753465738307</v>
      </c>
      <c r="K6" s="55">
        <v>1567.1753465738307</v>
      </c>
      <c r="L6" s="55">
        <v>1567.1753465738304</v>
      </c>
      <c r="M6" s="55">
        <v>1567.1753465738304</v>
      </c>
      <c r="N6" s="55">
        <v>1567.1753465738307</v>
      </c>
      <c r="O6" s="55">
        <v>1567.1753465738304</v>
      </c>
      <c r="P6" s="55">
        <v>1567.1753465738304</v>
      </c>
      <c r="Q6" s="55">
        <v>1567.1753465738304</v>
      </c>
      <c r="R6" s="55">
        <v>2124.5713338443311</v>
      </c>
      <c r="S6" s="55">
        <v>1735.794417830811</v>
      </c>
      <c r="T6" s="55">
        <v>1424.6361416123257</v>
      </c>
      <c r="U6" s="55">
        <v>1545.9411192013526</v>
      </c>
      <c r="V6" s="55">
        <v>1480.1380109631234</v>
      </c>
      <c r="W6" s="55">
        <v>1444.9047654226902</v>
      </c>
      <c r="X6" s="55">
        <v>1214.2416371421798</v>
      </c>
      <c r="Y6" s="55">
        <v>1186.1529242173362</v>
      </c>
      <c r="Z6" s="55">
        <v>1197.9931239906107</v>
      </c>
      <c r="AA6" s="55">
        <v>1335.1259316717751</v>
      </c>
      <c r="AB6" s="55">
        <v>1624.7285329016158</v>
      </c>
      <c r="AC6" s="55">
        <v>1868.8482336158531</v>
      </c>
      <c r="AD6" s="55">
        <v>2015.5075224144935</v>
      </c>
      <c r="AE6" s="55">
        <v>2018.6731111111117</v>
      </c>
      <c r="AF6" s="55">
        <v>2239.5166271914536</v>
      </c>
      <c r="AG6" s="55">
        <v>1873.2185658207547</v>
      </c>
    </row>
    <row r="7" spans="2:33" x14ac:dyDescent="0.25">
      <c r="B7" s="54" t="s">
        <v>78</v>
      </c>
      <c r="C7" s="55">
        <v>284.96191613374907</v>
      </c>
      <c r="D7" s="55">
        <v>284.96191613374907</v>
      </c>
      <c r="E7" s="55">
        <v>284.96191613374913</v>
      </c>
      <c r="F7" s="55">
        <v>284.96191613374907</v>
      </c>
      <c r="G7" s="55">
        <v>284.96191613374907</v>
      </c>
      <c r="H7" s="55">
        <v>284.96191613374907</v>
      </c>
      <c r="I7" s="55">
        <v>284.96191613374907</v>
      </c>
      <c r="J7" s="55">
        <v>284.96191613374907</v>
      </c>
      <c r="K7" s="55">
        <v>284.96191613374907</v>
      </c>
      <c r="L7" s="55">
        <v>284.96191613374907</v>
      </c>
      <c r="M7" s="55">
        <v>284.96191613374913</v>
      </c>
      <c r="N7" s="55">
        <v>284.96191613374907</v>
      </c>
      <c r="O7" s="55">
        <v>284.96191613374907</v>
      </c>
      <c r="P7" s="55">
        <v>284.96191613374907</v>
      </c>
      <c r="Q7" s="55">
        <v>284.96191613374907</v>
      </c>
      <c r="R7" s="55">
        <v>292.75193862133415</v>
      </c>
      <c r="S7" s="55">
        <v>287.0967534740177</v>
      </c>
      <c r="T7" s="55">
        <v>280.03803338353868</v>
      </c>
      <c r="U7" s="55">
        <v>342.66445265456548</v>
      </c>
      <c r="V7" s="55">
        <v>281.55904240826874</v>
      </c>
      <c r="W7" s="55">
        <v>267.15546764672035</v>
      </c>
      <c r="X7" s="55">
        <v>243.46772474779823</v>
      </c>
      <c r="Y7" s="55">
        <v>165.97842418604654</v>
      </c>
      <c r="Z7" s="55">
        <v>118.72914557894734</v>
      </c>
      <c r="AA7" s="55">
        <v>20.011654</v>
      </c>
      <c r="AB7" s="55">
        <v>228.61635000000004</v>
      </c>
      <c r="AC7" s="55" t="s">
        <v>7</v>
      </c>
      <c r="AD7" s="55" t="s">
        <v>7</v>
      </c>
      <c r="AE7" s="55" t="s">
        <v>7</v>
      </c>
      <c r="AF7" s="55" t="s">
        <v>7</v>
      </c>
      <c r="AG7" s="55" t="s">
        <v>7</v>
      </c>
    </row>
    <row r="8" spans="2:33" x14ac:dyDescent="0.25">
      <c r="B8" s="54" t="s">
        <v>79</v>
      </c>
      <c r="C8" s="55">
        <v>245.99056509141528</v>
      </c>
      <c r="D8" s="55">
        <v>245.99056509141528</v>
      </c>
      <c r="E8" s="55">
        <v>245.99056509141528</v>
      </c>
      <c r="F8" s="55">
        <v>245.99056509141528</v>
      </c>
      <c r="G8" s="55">
        <v>245.99056509141528</v>
      </c>
      <c r="H8" s="55">
        <v>245.99056509141528</v>
      </c>
      <c r="I8" s="55">
        <v>245.99056509141528</v>
      </c>
      <c r="J8" s="55">
        <v>245.99056509141531</v>
      </c>
      <c r="K8" s="55">
        <v>245.99056509141528</v>
      </c>
      <c r="L8" s="55">
        <v>245.99056509141522</v>
      </c>
      <c r="M8" s="55">
        <v>245.99056509141528</v>
      </c>
      <c r="N8" s="55">
        <v>245.99056509141525</v>
      </c>
      <c r="O8" s="55">
        <v>245.99056509141528</v>
      </c>
      <c r="P8" s="55">
        <v>245.99056509141528</v>
      </c>
      <c r="Q8" s="55">
        <v>245.99056509141531</v>
      </c>
      <c r="R8" s="55">
        <v>290.41589416094985</v>
      </c>
      <c r="S8" s="55">
        <v>264.94639727324505</v>
      </c>
      <c r="T8" s="55">
        <v>236.40984313559318</v>
      </c>
      <c r="U8" s="55">
        <v>241.73693537288139</v>
      </c>
      <c r="V8" s="55">
        <v>237.92185219754768</v>
      </c>
      <c r="W8" s="55">
        <v>221.40334499700154</v>
      </c>
      <c r="X8" s="55">
        <v>229.09968850268814</v>
      </c>
      <c r="Y8" s="55">
        <v>228.58362768421054</v>
      </c>
      <c r="Z8" s="55">
        <v>237.98286733333336</v>
      </c>
      <c r="AA8" s="55">
        <v>191.04962411111111</v>
      </c>
      <c r="AB8" s="55">
        <v>125.2436492125</v>
      </c>
      <c r="AC8" s="55">
        <v>25.110553333333332</v>
      </c>
      <c r="AD8" s="55">
        <v>139.10244</v>
      </c>
      <c r="AE8" s="55">
        <v>101.13540814285714</v>
      </c>
      <c r="AF8" s="55">
        <v>184.18568249999998</v>
      </c>
      <c r="AG8" s="55">
        <v>209.76741441666667</v>
      </c>
    </row>
    <row r="9" spans="2:33" x14ac:dyDescent="0.25">
      <c r="B9" s="54" t="s">
        <v>80</v>
      </c>
      <c r="C9" s="55">
        <v>301.8877045485745</v>
      </c>
      <c r="D9" s="55">
        <v>301.88770454857445</v>
      </c>
      <c r="E9" s="55">
        <v>301.8877045485745</v>
      </c>
      <c r="F9" s="55">
        <v>301.8877045485745</v>
      </c>
      <c r="G9" s="55">
        <v>301.8877045485745</v>
      </c>
      <c r="H9" s="55">
        <v>301.88770454857445</v>
      </c>
      <c r="I9" s="55">
        <v>301.88770454857456</v>
      </c>
      <c r="J9" s="55">
        <v>301.8877045485745</v>
      </c>
      <c r="K9" s="55">
        <v>301.88770454857456</v>
      </c>
      <c r="L9" s="55">
        <v>301.8877045485745</v>
      </c>
      <c r="M9" s="55">
        <v>301.8877045485745</v>
      </c>
      <c r="N9" s="55">
        <v>301.88770454857456</v>
      </c>
      <c r="O9" s="55">
        <v>301.8877045485745</v>
      </c>
      <c r="P9" s="55">
        <v>301.8877045485745</v>
      </c>
      <c r="Q9" s="55">
        <v>301.8877045485745</v>
      </c>
      <c r="R9" s="55">
        <v>338.32287722054383</v>
      </c>
      <c r="S9" s="55">
        <v>310.76848650754459</v>
      </c>
      <c r="T9" s="55">
        <v>296.19604900309139</v>
      </c>
      <c r="U9" s="55">
        <v>309.82842138821951</v>
      </c>
      <c r="V9" s="55">
        <v>291.21525652595631</v>
      </c>
      <c r="W9" s="55">
        <v>284.60240054927533</v>
      </c>
      <c r="X9" s="55">
        <v>282.28044064539012</v>
      </c>
      <c r="Y9" s="55">
        <v>253.92752006620688</v>
      </c>
      <c r="Z9" s="55">
        <v>271.68996048675035</v>
      </c>
      <c r="AA9" s="55">
        <v>291.11264963775511</v>
      </c>
      <c r="AB9" s="55">
        <v>306.24744819613261</v>
      </c>
      <c r="AC9" s="55">
        <v>306.40667867174517</v>
      </c>
      <c r="AD9" s="55">
        <v>311.31523152275867</v>
      </c>
      <c r="AE9" s="55">
        <v>325.45535098039215</v>
      </c>
      <c r="AF9" s="55">
        <v>303.7086306770538</v>
      </c>
      <c r="AG9" s="55">
        <v>272.16962079251169</v>
      </c>
    </row>
    <row r="10" spans="2:33" x14ac:dyDescent="0.25">
      <c r="B10" s="54" t="s">
        <v>81</v>
      </c>
      <c r="C10" s="55">
        <v>326.49732580122838</v>
      </c>
      <c r="D10" s="55">
        <v>326.49732580122844</v>
      </c>
      <c r="E10" s="55">
        <v>326.49732580122838</v>
      </c>
      <c r="F10" s="55">
        <v>326.49732580122844</v>
      </c>
      <c r="G10" s="55">
        <v>326.49732580122838</v>
      </c>
      <c r="H10" s="55">
        <v>326.49732580122838</v>
      </c>
      <c r="I10" s="55">
        <v>326.49732580122838</v>
      </c>
      <c r="J10" s="55">
        <v>326.49732580122838</v>
      </c>
      <c r="K10" s="55">
        <v>326.49732580122838</v>
      </c>
      <c r="L10" s="55">
        <v>326.49732580122833</v>
      </c>
      <c r="M10" s="55">
        <v>326.49732580122844</v>
      </c>
      <c r="N10" s="55">
        <v>326.49732580122844</v>
      </c>
      <c r="O10" s="55">
        <v>326.49732580122844</v>
      </c>
      <c r="P10" s="55">
        <v>326.49732580122838</v>
      </c>
      <c r="Q10" s="55">
        <v>326.49732580122844</v>
      </c>
      <c r="R10" s="55">
        <v>357.71928716833673</v>
      </c>
      <c r="S10" s="55">
        <v>375.3279554023668</v>
      </c>
      <c r="T10" s="55">
        <v>328.64015983712119</v>
      </c>
      <c r="U10" s="55">
        <v>320.01713069069768</v>
      </c>
      <c r="V10" s="55">
        <v>313.29578008649781</v>
      </c>
      <c r="W10" s="55">
        <v>304.35153275421692</v>
      </c>
      <c r="X10" s="55">
        <v>286.12943466936173</v>
      </c>
      <c r="Y10" s="55">
        <v>392.4196870178572</v>
      </c>
      <c r="Z10" s="55">
        <v>432.49900695652184</v>
      </c>
      <c r="AA10" s="55">
        <v>525.64770464583307</v>
      </c>
      <c r="AB10" s="55">
        <v>477.04689174999999</v>
      </c>
      <c r="AC10" s="55">
        <v>493.82292374999986</v>
      </c>
      <c r="AD10" s="55">
        <v>598.97965999999997</v>
      </c>
      <c r="AE10" s="55">
        <v>463.71256952380946</v>
      </c>
      <c r="AF10" s="55">
        <v>556.50436244444461</v>
      </c>
      <c r="AG10" s="55">
        <v>188.01449533333334</v>
      </c>
    </row>
    <row r="11" spans="2:33" x14ac:dyDescent="0.25">
      <c r="B11" s="54" t="s">
        <v>82</v>
      </c>
      <c r="C11" s="55">
        <v>718.38178322234546</v>
      </c>
      <c r="D11" s="55">
        <v>718.38178322234546</v>
      </c>
      <c r="E11" s="55">
        <v>718.38178322234535</v>
      </c>
      <c r="F11" s="55">
        <v>718.38178322234546</v>
      </c>
      <c r="G11" s="55">
        <v>718.38178322234546</v>
      </c>
      <c r="H11" s="55">
        <v>718.38178322234546</v>
      </c>
      <c r="I11" s="55">
        <v>718.38178322234546</v>
      </c>
      <c r="J11" s="55">
        <v>718.38178322234546</v>
      </c>
      <c r="K11" s="55">
        <v>718.38178322234546</v>
      </c>
      <c r="L11" s="55">
        <v>718.38178322234546</v>
      </c>
      <c r="M11" s="55">
        <v>718.38178322234535</v>
      </c>
      <c r="N11" s="55">
        <v>718.38178322234546</v>
      </c>
      <c r="O11" s="55">
        <v>718.38178322234546</v>
      </c>
      <c r="P11" s="55">
        <v>718.38178322234546</v>
      </c>
      <c r="Q11" s="55">
        <v>718.38178322234546</v>
      </c>
      <c r="R11" s="55">
        <v>467.84714523166548</v>
      </c>
      <c r="S11" s="55">
        <v>411.23132094844391</v>
      </c>
      <c r="T11" s="55">
        <v>389.50764787601634</v>
      </c>
      <c r="U11" s="55">
        <v>721.53997476275254</v>
      </c>
      <c r="V11" s="55">
        <v>1139.4531573675581</v>
      </c>
      <c r="W11" s="55">
        <v>1089.5176637436894</v>
      </c>
      <c r="X11" s="55">
        <v>809.57557262629223</v>
      </c>
      <c r="Y11" s="55">
        <v>318.92135461235216</v>
      </c>
      <c r="Z11" s="55">
        <v>326.84788769959948</v>
      </c>
      <c r="AA11" s="55">
        <v>346.2433501164021</v>
      </c>
      <c r="AB11" s="55">
        <v>372.33305049468078</v>
      </c>
      <c r="AC11" s="55">
        <v>409.14167094552528</v>
      </c>
      <c r="AD11" s="55">
        <v>398.71051575257729</v>
      </c>
      <c r="AE11" s="55">
        <v>448.10390269922885</v>
      </c>
      <c r="AF11" s="55">
        <v>441.23004894424673</v>
      </c>
      <c r="AG11" s="55">
        <v>340.14466744827581</v>
      </c>
    </row>
    <row r="12" spans="2:33" x14ac:dyDescent="0.25">
      <c r="B12" s="54" t="s">
        <v>83</v>
      </c>
      <c r="C12" s="55">
        <v>198.9667544341757</v>
      </c>
      <c r="D12" s="55">
        <v>198.96675443417573</v>
      </c>
      <c r="E12" s="55">
        <v>198.96675443417573</v>
      </c>
      <c r="F12" s="55">
        <v>198.96675443417573</v>
      </c>
      <c r="G12" s="55">
        <v>198.96675443417573</v>
      </c>
      <c r="H12" s="55">
        <v>198.96675443417573</v>
      </c>
      <c r="I12" s="55">
        <v>198.96675443417575</v>
      </c>
      <c r="J12" s="55">
        <v>198.96675443417573</v>
      </c>
      <c r="K12" s="55">
        <v>198.96675443417573</v>
      </c>
      <c r="L12" s="55">
        <v>198.96675443417575</v>
      </c>
      <c r="M12" s="55">
        <v>198.96675443417573</v>
      </c>
      <c r="N12" s="55">
        <v>198.96675443417573</v>
      </c>
      <c r="O12" s="55">
        <v>198.96675443417573</v>
      </c>
      <c r="P12" s="55">
        <v>198.96675443417575</v>
      </c>
      <c r="Q12" s="55">
        <v>198.96675443417573</v>
      </c>
      <c r="R12" s="55">
        <v>143.03576864018689</v>
      </c>
      <c r="S12" s="55">
        <v>114.17594691764704</v>
      </c>
      <c r="T12" s="55">
        <v>247.53275606194688</v>
      </c>
      <c r="U12" s="55">
        <v>329.48330944259573</v>
      </c>
      <c r="V12" s="55">
        <v>147.62412231451611</v>
      </c>
      <c r="W12" s="55">
        <v>204.07327692446046</v>
      </c>
      <c r="X12" s="55">
        <v>206.84210073787679</v>
      </c>
      <c r="Y12" s="55">
        <v>211.99427192751321</v>
      </c>
      <c r="Z12" s="55">
        <v>265.51523507142855</v>
      </c>
      <c r="AA12" s="55">
        <v>119.21504782972973</v>
      </c>
      <c r="AB12" s="55">
        <v>263.29575852631575</v>
      </c>
      <c r="AC12" s="55">
        <v>189.55642729736843</v>
      </c>
      <c r="AD12" s="55">
        <v>154.98302070606059</v>
      </c>
      <c r="AE12" s="55">
        <v>351.96336875000003</v>
      </c>
      <c r="AF12" s="55">
        <v>203.4649173939394</v>
      </c>
      <c r="AG12" s="55">
        <v>55.86801249345794</v>
      </c>
    </row>
    <row r="13" spans="2:33" x14ac:dyDescent="0.25">
      <c r="B13" s="54" t="s">
        <v>84</v>
      </c>
      <c r="C13" s="55">
        <v>183.11729544958825</v>
      </c>
      <c r="D13" s="55">
        <v>183.11729544958828</v>
      </c>
      <c r="E13" s="55">
        <v>183.11729544958825</v>
      </c>
      <c r="F13" s="55">
        <v>183.11729544958831</v>
      </c>
      <c r="G13" s="55">
        <v>183.11729544958828</v>
      </c>
      <c r="H13" s="55">
        <v>183.11729544958825</v>
      </c>
      <c r="I13" s="55">
        <v>183.11729544958825</v>
      </c>
      <c r="J13" s="55">
        <v>183.11729544958828</v>
      </c>
      <c r="K13" s="55">
        <v>183.11729544958828</v>
      </c>
      <c r="L13" s="55">
        <v>183.11729544958825</v>
      </c>
      <c r="M13" s="55">
        <v>183.11729544958828</v>
      </c>
      <c r="N13" s="55">
        <v>183.11729544958825</v>
      </c>
      <c r="O13" s="55">
        <v>183.11729544958825</v>
      </c>
      <c r="P13" s="55">
        <v>183.11729544958825</v>
      </c>
      <c r="Q13" s="55">
        <v>183.11729544958825</v>
      </c>
      <c r="R13" s="55">
        <v>166.75546454815847</v>
      </c>
      <c r="S13" s="55">
        <v>165.62644361227564</v>
      </c>
      <c r="T13" s="55">
        <v>176.24187391944579</v>
      </c>
      <c r="U13" s="55">
        <v>190.00233910569307</v>
      </c>
      <c r="V13" s="55">
        <v>189.29176583892615</v>
      </c>
      <c r="W13" s="55">
        <v>215.5637143583333</v>
      </c>
      <c r="X13" s="55">
        <v>178.33946676428567</v>
      </c>
      <c r="Y13" s="55">
        <v>105.34658943076531</v>
      </c>
      <c r="Z13" s="55">
        <v>85.785483590285736</v>
      </c>
      <c r="AA13" s="55">
        <v>98.338282776597907</v>
      </c>
      <c r="AB13" s="55">
        <v>77.023447937169806</v>
      </c>
      <c r="AC13" s="55">
        <v>126.78436306787036</v>
      </c>
      <c r="AD13" s="55">
        <v>63.56474746785716</v>
      </c>
      <c r="AE13" s="55">
        <v>69.589843464285721</v>
      </c>
      <c r="AF13" s="55">
        <v>57.985084714285705</v>
      </c>
      <c r="AG13" s="55">
        <v>79.559539265306128</v>
      </c>
    </row>
    <row r="14" spans="2:33" x14ac:dyDescent="0.25">
      <c r="B14" s="56" t="s">
        <v>88</v>
      </c>
      <c r="C14" s="57">
        <v>698.75462280098338</v>
      </c>
      <c r="D14" s="57">
        <v>698.77532499581423</v>
      </c>
      <c r="E14" s="57">
        <v>698.69797372969424</v>
      </c>
      <c r="F14" s="57">
        <v>698.72442359780541</v>
      </c>
      <c r="G14" s="57">
        <v>698.72319086813809</v>
      </c>
      <c r="H14" s="57">
        <v>698.74636396674521</v>
      </c>
      <c r="I14" s="57">
        <v>698.6658400499299</v>
      </c>
      <c r="J14" s="57">
        <v>698.7033063945845</v>
      </c>
      <c r="K14" s="57">
        <v>698.73735747697435</v>
      </c>
      <c r="L14" s="57">
        <v>698.73979447912245</v>
      </c>
      <c r="M14" s="57">
        <v>698.74456618293675</v>
      </c>
      <c r="N14" s="57">
        <v>698.75175507821416</v>
      </c>
      <c r="O14" s="57">
        <v>698.73098542123319</v>
      </c>
      <c r="P14" s="57">
        <v>698.73393046869489</v>
      </c>
      <c r="Q14" s="57">
        <v>667.86802796035602</v>
      </c>
      <c r="R14" s="57">
        <v>726.52034913997511</v>
      </c>
      <c r="S14" s="57">
        <v>779.94846280240847</v>
      </c>
      <c r="T14" s="57">
        <v>679.99156238075454</v>
      </c>
      <c r="U14" s="57">
        <v>723.39895262606854</v>
      </c>
      <c r="V14" s="57">
        <v>729.11354992031772</v>
      </c>
      <c r="W14" s="57">
        <v>667.70205932316526</v>
      </c>
      <c r="X14" s="57">
        <v>544.33319800174786</v>
      </c>
      <c r="Y14" s="57">
        <v>515.86085781254496</v>
      </c>
      <c r="Z14" s="57">
        <v>480.34251704217417</v>
      </c>
      <c r="AA14" s="57">
        <v>517.17055061703616</v>
      </c>
      <c r="AB14" s="57">
        <v>556.73271127650639</v>
      </c>
      <c r="AC14" s="57">
        <v>599.67843603334393</v>
      </c>
      <c r="AD14" s="57">
        <v>558.16112046617729</v>
      </c>
      <c r="AE14" s="57">
        <v>593.09036142533023</v>
      </c>
      <c r="AF14" s="57">
        <v>546.79291013218653</v>
      </c>
      <c r="AG14" s="57">
        <v>440.41992151323933</v>
      </c>
    </row>
    <row r="15" spans="2:33" x14ac:dyDescent="0.25">
      <c r="B15" s="59"/>
    </row>
    <row r="16" spans="2:33" x14ac:dyDescent="0.25">
      <c r="B16" s="59"/>
      <c r="C16" s="55"/>
      <c r="D16" s="55"/>
      <c r="E16" s="55"/>
      <c r="F16" s="55"/>
      <c r="G16" s="55"/>
    </row>
    <row r="17" spans="2:28" x14ac:dyDescent="0.25">
      <c r="B17" s="59"/>
    </row>
    <row r="18" spans="2:28" x14ac:dyDescent="0.25">
      <c r="B18" s="60"/>
    </row>
    <row r="19" spans="2:28" x14ac:dyDescent="0.25">
      <c r="B19" s="60"/>
      <c r="C19" s="61"/>
      <c r="D19" s="61"/>
      <c r="E19" s="61"/>
      <c r="F19" s="61"/>
      <c r="G19" s="61"/>
      <c r="H19" s="61"/>
      <c r="I19" s="61"/>
      <c r="J19" s="61"/>
      <c r="K19" s="61"/>
      <c r="L19" s="61"/>
      <c r="M19" s="61"/>
      <c r="N19" s="61"/>
      <c r="O19" s="61"/>
      <c r="P19" s="61"/>
      <c r="Q19" s="61"/>
      <c r="R19" s="61"/>
      <c r="S19" s="61"/>
      <c r="T19" s="61"/>
      <c r="U19" s="61"/>
      <c r="V19" s="61"/>
      <c r="W19" s="61"/>
      <c r="X19" s="61"/>
      <c r="Y19" s="61"/>
      <c r="Z19" s="61"/>
      <c r="AB19" s="61"/>
    </row>
    <row r="20" spans="2:28" x14ac:dyDescent="0.25">
      <c r="B20" s="60"/>
      <c r="C20" s="61"/>
      <c r="D20" s="61"/>
      <c r="E20" s="61"/>
      <c r="F20" s="61"/>
      <c r="G20" s="61"/>
      <c r="H20" s="61"/>
      <c r="I20" s="61"/>
      <c r="J20" s="61"/>
      <c r="K20" s="61"/>
      <c r="L20" s="61"/>
      <c r="M20" s="61"/>
      <c r="N20" s="61"/>
      <c r="O20" s="61"/>
      <c r="P20" s="61"/>
      <c r="Q20" s="61"/>
      <c r="R20" s="61"/>
      <c r="S20" s="61"/>
      <c r="T20" s="61"/>
      <c r="U20" s="61"/>
      <c r="V20" s="61"/>
      <c r="W20" s="61"/>
      <c r="X20" s="61"/>
      <c r="Y20" s="61"/>
      <c r="Z20" s="61"/>
      <c r="AB20" s="61"/>
    </row>
    <row r="21" spans="2:28" x14ac:dyDescent="0.25">
      <c r="B21" s="60"/>
      <c r="C21" s="61"/>
      <c r="D21" s="61"/>
      <c r="E21" s="61"/>
      <c r="F21" s="61"/>
      <c r="G21" s="61"/>
      <c r="H21" s="61"/>
      <c r="I21" s="61"/>
      <c r="J21" s="61"/>
      <c r="K21" s="61"/>
      <c r="L21" s="61"/>
      <c r="M21" s="61"/>
      <c r="N21" s="61"/>
      <c r="O21" s="61"/>
      <c r="P21" s="61"/>
      <c r="Q21" s="61"/>
      <c r="R21" s="61"/>
      <c r="S21" s="61"/>
      <c r="T21" s="61"/>
      <c r="U21" s="61"/>
      <c r="V21" s="61"/>
      <c r="W21" s="61"/>
      <c r="X21" s="61"/>
      <c r="Y21" s="61"/>
      <c r="Z21" s="61"/>
      <c r="AB21" s="61"/>
    </row>
    <row r="22" spans="2:28" x14ac:dyDescent="0.25">
      <c r="B22" s="60"/>
      <c r="C22" s="61"/>
      <c r="D22" s="61"/>
      <c r="E22" s="61"/>
      <c r="F22" s="61"/>
      <c r="G22" s="61"/>
      <c r="H22" s="61"/>
      <c r="I22" s="61"/>
      <c r="J22" s="61"/>
      <c r="K22" s="61"/>
      <c r="L22" s="61"/>
      <c r="M22" s="61"/>
      <c r="N22" s="61"/>
      <c r="O22" s="61"/>
      <c r="P22" s="61"/>
      <c r="Q22" s="61"/>
      <c r="R22" s="61"/>
      <c r="S22" s="61"/>
      <c r="T22" s="61"/>
      <c r="U22" s="61"/>
      <c r="V22" s="61"/>
      <c r="W22" s="61"/>
      <c r="X22" s="61"/>
      <c r="Y22" s="61"/>
      <c r="Z22" s="61"/>
    </row>
    <row r="23" spans="2:28" x14ac:dyDescent="0.25">
      <c r="B23" s="60"/>
      <c r="C23" s="61"/>
      <c r="D23" s="61"/>
      <c r="E23" s="61"/>
      <c r="F23" s="61"/>
      <c r="G23" s="61"/>
      <c r="H23" s="61"/>
      <c r="I23" s="61"/>
      <c r="J23" s="61"/>
      <c r="K23" s="61"/>
      <c r="L23" s="61"/>
      <c r="M23" s="61"/>
      <c r="N23" s="61"/>
      <c r="O23" s="61"/>
      <c r="P23" s="61"/>
      <c r="Q23" s="61"/>
      <c r="R23" s="61"/>
      <c r="S23" s="61"/>
      <c r="T23" s="61"/>
      <c r="U23" s="61"/>
      <c r="V23" s="61"/>
      <c r="W23" s="61"/>
      <c r="X23" s="61"/>
      <c r="Y23" s="61"/>
      <c r="Z23" s="61"/>
    </row>
    <row r="24" spans="2:28" x14ac:dyDescent="0.25">
      <c r="B24" s="60"/>
      <c r="C24" s="61"/>
      <c r="D24" s="61"/>
      <c r="E24" s="61"/>
      <c r="F24" s="61"/>
      <c r="G24" s="61"/>
      <c r="H24" s="61"/>
      <c r="I24" s="61"/>
      <c r="J24" s="61"/>
      <c r="K24" s="61"/>
      <c r="L24" s="61"/>
      <c r="M24" s="61"/>
      <c r="N24" s="61"/>
      <c r="O24" s="61"/>
      <c r="P24" s="61"/>
      <c r="Q24" s="61"/>
      <c r="R24" s="61"/>
      <c r="S24" s="61"/>
      <c r="T24" s="61"/>
      <c r="U24" s="61"/>
      <c r="V24" s="61"/>
      <c r="W24" s="61"/>
      <c r="X24" s="61"/>
      <c r="Y24" s="61"/>
      <c r="Z24" s="61"/>
    </row>
    <row r="25" spans="2:28" x14ac:dyDescent="0.25">
      <c r="B25" s="60"/>
      <c r="C25" s="61"/>
      <c r="D25" s="61"/>
      <c r="E25" s="61"/>
      <c r="F25" s="61"/>
      <c r="G25" s="61"/>
      <c r="H25" s="61"/>
      <c r="I25" s="61"/>
      <c r="J25" s="61"/>
      <c r="K25" s="61"/>
      <c r="L25" s="61"/>
      <c r="M25" s="61"/>
      <c r="N25" s="61"/>
      <c r="O25" s="61"/>
      <c r="P25" s="61"/>
      <c r="Q25" s="61"/>
      <c r="R25" s="61"/>
      <c r="S25" s="61"/>
      <c r="T25" s="61"/>
      <c r="U25" s="61"/>
      <c r="V25" s="61"/>
      <c r="W25" s="61"/>
      <c r="X25" s="61"/>
      <c r="Y25" s="61"/>
      <c r="Z25" s="61"/>
    </row>
    <row r="26" spans="2:28" x14ac:dyDescent="0.25">
      <c r="B26" s="60"/>
      <c r="C26" s="61"/>
      <c r="D26" s="61"/>
      <c r="E26" s="61"/>
      <c r="F26" s="61"/>
      <c r="G26" s="61"/>
      <c r="H26" s="61"/>
      <c r="I26" s="61"/>
      <c r="J26" s="61"/>
      <c r="K26" s="61"/>
      <c r="L26" s="61"/>
      <c r="M26" s="61"/>
      <c r="N26" s="61"/>
      <c r="O26" s="61"/>
      <c r="P26" s="61"/>
      <c r="Q26" s="61"/>
      <c r="R26" s="61"/>
      <c r="S26" s="61"/>
      <c r="T26" s="61"/>
      <c r="U26" s="61"/>
      <c r="V26" s="61"/>
      <c r="W26" s="61"/>
      <c r="X26" s="61"/>
      <c r="Y26" s="61"/>
      <c r="Z26" s="61"/>
    </row>
    <row r="27" spans="2:28" x14ac:dyDescent="0.25">
      <c r="B27" s="60"/>
      <c r="C27" s="61"/>
      <c r="D27" s="61"/>
      <c r="E27" s="61"/>
      <c r="F27" s="61"/>
      <c r="G27" s="61"/>
      <c r="H27" s="61"/>
      <c r="I27" s="61"/>
      <c r="J27" s="61"/>
      <c r="K27" s="61"/>
      <c r="L27" s="61"/>
      <c r="M27" s="61"/>
      <c r="N27" s="61"/>
      <c r="O27" s="61"/>
      <c r="P27" s="61"/>
      <c r="Q27" s="61"/>
      <c r="R27" s="61"/>
      <c r="S27" s="61"/>
      <c r="T27" s="61"/>
      <c r="U27" s="61"/>
      <c r="V27" s="61"/>
      <c r="W27" s="61"/>
      <c r="X27" s="61"/>
      <c r="Y27" s="61"/>
      <c r="Z27" s="61"/>
    </row>
    <row r="28" spans="2:28" x14ac:dyDescent="0.25">
      <c r="B28" s="60"/>
      <c r="C28" s="61"/>
      <c r="D28" s="61"/>
      <c r="E28" s="61"/>
      <c r="F28" s="61"/>
      <c r="G28" s="61"/>
      <c r="H28" s="61"/>
      <c r="I28" s="61"/>
      <c r="J28" s="61"/>
      <c r="K28" s="61"/>
      <c r="L28" s="61"/>
      <c r="M28" s="61"/>
      <c r="N28" s="61"/>
      <c r="O28" s="61"/>
      <c r="P28" s="61"/>
      <c r="Q28" s="61"/>
      <c r="R28" s="61"/>
      <c r="S28" s="61"/>
      <c r="T28" s="61"/>
      <c r="U28" s="61"/>
      <c r="V28" s="61"/>
      <c r="W28" s="61"/>
      <c r="X28" s="61"/>
      <c r="Y28" s="61"/>
      <c r="Z28" s="61"/>
    </row>
    <row r="29" spans="2:28" x14ac:dyDescent="0.25">
      <c r="B29" s="60"/>
      <c r="C29" s="62"/>
      <c r="D29" s="62"/>
      <c r="E29" s="62"/>
      <c r="F29" s="62"/>
      <c r="G29" s="62"/>
      <c r="H29" s="62"/>
      <c r="I29" s="62"/>
      <c r="J29" s="62"/>
      <c r="K29" s="62"/>
      <c r="L29" s="62"/>
      <c r="M29" s="62"/>
      <c r="N29" s="62"/>
      <c r="O29" s="62"/>
      <c r="P29" s="62"/>
      <c r="Q29" s="62"/>
      <c r="R29" s="62"/>
      <c r="S29" s="62"/>
      <c r="T29" s="62"/>
      <c r="U29" s="62"/>
      <c r="V29" s="62"/>
      <c r="W29" s="62"/>
      <c r="X29" s="62"/>
      <c r="Y29" s="62"/>
      <c r="Z29" s="62"/>
    </row>
  </sheetData>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656ECE-A48C-4363-89E6-6BE3B2079F02}">
  <dimension ref="B1:AQ253"/>
  <sheetViews>
    <sheetView zoomScale="75" zoomScaleNormal="75" workbookViewId="0">
      <pane ySplit="1" topLeftCell="A2" activePane="bottomLeft" state="frozen"/>
      <selection activeCell="I37" sqref="I37"/>
      <selection pane="bottomLeft" activeCell="I37" sqref="I37"/>
    </sheetView>
  </sheetViews>
  <sheetFormatPr defaultRowHeight="15" x14ac:dyDescent="0.25"/>
  <cols>
    <col min="1" max="1" width="4.140625" style="63" customWidth="1"/>
    <col min="2" max="2" width="27" style="63" hidden="1" customWidth="1"/>
    <col min="3" max="3" width="5.140625" style="63" hidden="1" customWidth="1"/>
    <col min="4" max="4" width="21.85546875" style="63" hidden="1" customWidth="1"/>
    <col min="5" max="6" width="33.28515625" style="63" hidden="1" customWidth="1"/>
    <col min="7" max="7" width="17.140625" style="63" hidden="1" customWidth="1"/>
    <col min="8" max="8" width="13.28515625" style="65" hidden="1" customWidth="1"/>
    <col min="9" max="9" width="54.5703125" style="65" customWidth="1"/>
    <col min="10" max="35" width="8.7109375" style="65" bestFit="1" customWidth="1"/>
    <col min="36" max="40" width="8.7109375" style="63" bestFit="1" customWidth="1"/>
    <col min="41" max="16384" width="9.140625" style="63"/>
  </cols>
  <sheetData>
    <row r="1" spans="2:43" x14ac:dyDescent="0.25">
      <c r="C1" s="64"/>
      <c r="I1" s="64" t="s">
        <v>90</v>
      </c>
      <c r="J1" s="66" t="s">
        <v>531</v>
      </c>
      <c r="K1" s="66" t="s">
        <v>532</v>
      </c>
      <c r="L1" s="66" t="s">
        <v>533</v>
      </c>
      <c r="M1" s="66" t="s">
        <v>534</v>
      </c>
      <c r="N1" s="66" t="s">
        <v>535</v>
      </c>
      <c r="O1" s="66" t="s">
        <v>536</v>
      </c>
      <c r="P1" s="66" t="s">
        <v>537</v>
      </c>
      <c r="Q1" s="66" t="s">
        <v>538</v>
      </c>
      <c r="R1" s="66" t="s">
        <v>539</v>
      </c>
      <c r="S1" s="66" t="s">
        <v>540</v>
      </c>
      <c r="T1" s="66" t="s">
        <v>541</v>
      </c>
      <c r="U1" s="66" t="s">
        <v>542</v>
      </c>
      <c r="V1" s="66" t="s">
        <v>543</v>
      </c>
      <c r="W1" s="66" t="s">
        <v>544</v>
      </c>
      <c r="X1" s="66" t="s">
        <v>545</v>
      </c>
      <c r="Y1" s="66" t="s">
        <v>546</v>
      </c>
      <c r="Z1" s="66" t="s">
        <v>547</v>
      </c>
      <c r="AA1" s="66" t="s">
        <v>548</v>
      </c>
      <c r="AB1" s="66" t="s">
        <v>549</v>
      </c>
      <c r="AC1" s="66" t="s">
        <v>550</v>
      </c>
      <c r="AD1" s="66" t="s">
        <v>551</v>
      </c>
      <c r="AE1" s="66" t="s">
        <v>552</v>
      </c>
      <c r="AF1" s="66" t="s">
        <v>553</v>
      </c>
      <c r="AG1" s="66" t="s">
        <v>554</v>
      </c>
      <c r="AH1" s="66" t="s">
        <v>555</v>
      </c>
      <c r="AI1" s="66" t="s">
        <v>556</v>
      </c>
      <c r="AJ1" s="66" t="s">
        <v>557</v>
      </c>
      <c r="AK1" s="66" t="s">
        <v>558</v>
      </c>
      <c r="AL1" s="66" t="s">
        <v>559</v>
      </c>
      <c r="AM1" s="66" t="s">
        <v>560</v>
      </c>
      <c r="AN1" s="66" t="s">
        <v>561</v>
      </c>
    </row>
    <row r="2" spans="2:43" x14ac:dyDescent="0.25">
      <c r="J2" s="67"/>
      <c r="K2" s="67"/>
      <c r="L2" s="67"/>
      <c r="M2" s="67"/>
      <c r="N2" s="67"/>
      <c r="O2" s="67"/>
      <c r="P2" s="67"/>
      <c r="Q2" s="67"/>
      <c r="R2" s="67"/>
      <c r="S2" s="67"/>
      <c r="T2" s="67"/>
      <c r="U2" s="67"/>
      <c r="V2" s="67"/>
      <c r="W2" s="67"/>
      <c r="X2" s="67"/>
      <c r="Y2" s="67"/>
      <c r="Z2" s="67"/>
      <c r="AA2" s="67"/>
      <c r="AB2" s="67"/>
      <c r="AC2" s="67"/>
      <c r="AD2" s="67"/>
      <c r="AE2" s="67"/>
      <c r="AF2" s="67"/>
      <c r="AG2" s="67"/>
      <c r="AH2" s="67"/>
      <c r="AI2" s="67"/>
      <c r="AJ2" s="68"/>
      <c r="AK2" s="68"/>
      <c r="AL2" s="68"/>
      <c r="AM2" s="68"/>
      <c r="AN2" s="68"/>
    </row>
    <row r="3" spans="2:43" s="72" customFormat="1" x14ac:dyDescent="0.25">
      <c r="B3" s="69" t="s">
        <v>124</v>
      </c>
      <c r="C3" s="69"/>
      <c r="D3" s="69" t="s">
        <v>125</v>
      </c>
      <c r="E3" s="69" t="s">
        <v>126</v>
      </c>
      <c r="F3" s="69"/>
      <c r="G3" s="69" t="s">
        <v>127</v>
      </c>
      <c r="H3" s="70" t="s">
        <v>91</v>
      </c>
      <c r="I3" s="71" t="s">
        <v>92</v>
      </c>
      <c r="AO3" s="73"/>
      <c r="AP3" s="73"/>
      <c r="AQ3" s="73"/>
    </row>
    <row r="4" spans="2:43" x14ac:dyDescent="0.25">
      <c r="B4" s="69" t="s">
        <v>161</v>
      </c>
      <c r="C4" s="69" t="s">
        <v>93</v>
      </c>
      <c r="D4" s="69" t="s">
        <v>162</v>
      </c>
      <c r="E4" s="69" t="s">
        <v>163</v>
      </c>
      <c r="F4" s="69" t="str">
        <f>E4&amp;" (&lt;1.4L)"</f>
        <v>Small (&lt;1.4L)</v>
      </c>
      <c r="G4" s="69" t="s">
        <v>94</v>
      </c>
      <c r="H4" s="69" t="s">
        <v>94</v>
      </c>
      <c r="I4" s="73" t="str">
        <f>C4&amp;", "&amp;F4&amp;", "&amp;H4</f>
        <v>PC, Small (&lt;1.4L), PRE ECE</v>
      </c>
      <c r="J4" s="74">
        <v>0</v>
      </c>
      <c r="K4" s="74">
        <v>0</v>
      </c>
      <c r="L4" s="74">
        <v>0</v>
      </c>
      <c r="M4" s="74">
        <v>0</v>
      </c>
      <c r="N4" s="74">
        <v>0</v>
      </c>
      <c r="O4" s="74">
        <v>0</v>
      </c>
      <c r="P4" s="74">
        <v>0</v>
      </c>
      <c r="Q4" s="74">
        <v>0</v>
      </c>
      <c r="R4" s="74">
        <v>0</v>
      </c>
      <c r="S4" s="74">
        <v>0</v>
      </c>
      <c r="T4" s="74">
        <v>0</v>
      </c>
      <c r="U4" s="74">
        <v>0</v>
      </c>
      <c r="V4" s="74">
        <v>0</v>
      </c>
      <c r="W4" s="74">
        <v>0</v>
      </c>
      <c r="X4" s="74">
        <v>0</v>
      </c>
      <c r="Y4" s="74">
        <v>0</v>
      </c>
      <c r="Z4" s="74">
        <v>0</v>
      </c>
      <c r="AA4" s="74">
        <v>0</v>
      </c>
      <c r="AB4" s="74">
        <v>0</v>
      </c>
      <c r="AC4" s="74">
        <v>0</v>
      </c>
      <c r="AD4" s="74">
        <v>0</v>
      </c>
      <c r="AE4" s="74">
        <v>0</v>
      </c>
      <c r="AF4" s="74">
        <v>0</v>
      </c>
      <c r="AG4" s="74">
        <v>0</v>
      </c>
      <c r="AH4" s="74">
        <v>0</v>
      </c>
      <c r="AI4" s="74">
        <v>0</v>
      </c>
      <c r="AJ4" s="74">
        <v>0</v>
      </c>
      <c r="AK4" s="74">
        <v>0</v>
      </c>
      <c r="AL4" s="74">
        <v>0</v>
      </c>
      <c r="AM4" s="74">
        <v>0</v>
      </c>
      <c r="AN4" s="74">
        <v>0</v>
      </c>
    </row>
    <row r="5" spans="2:43" x14ac:dyDescent="0.25">
      <c r="B5" s="69" t="s">
        <v>161</v>
      </c>
      <c r="C5" s="69" t="s">
        <v>93</v>
      </c>
      <c r="D5" s="69" t="s">
        <v>162</v>
      </c>
      <c r="E5" s="69" t="s">
        <v>163</v>
      </c>
      <c r="F5" s="69" t="str">
        <f t="shared" ref="F5:F15" si="0">E5&amp;" (&lt;1.4L)"</f>
        <v>Small (&lt;1.4L)</v>
      </c>
      <c r="G5" s="69" t="s">
        <v>95</v>
      </c>
      <c r="H5" s="69" t="s">
        <v>95</v>
      </c>
      <c r="I5" s="73" t="str">
        <f t="shared" ref="I5:I68" si="1">C5&amp;", "&amp;F5&amp;", "&amp;H5</f>
        <v>PC, Small (&lt;1.4L), ECE 15/00-01</v>
      </c>
      <c r="J5" s="74">
        <v>38455</v>
      </c>
      <c r="K5" s="74">
        <v>29031</v>
      </c>
      <c r="L5" s="74">
        <v>19331</v>
      </c>
      <c r="M5" s="74">
        <v>14675</v>
      </c>
      <c r="N5" s="74">
        <v>10079</v>
      </c>
      <c r="O5" s="74">
        <v>5224</v>
      </c>
      <c r="P5" s="74">
        <v>35</v>
      </c>
      <c r="Q5" s="74">
        <v>0</v>
      </c>
      <c r="R5" s="74">
        <v>0</v>
      </c>
      <c r="S5" s="74">
        <v>0</v>
      </c>
      <c r="T5" s="74">
        <v>0</v>
      </c>
      <c r="U5" s="74">
        <v>0</v>
      </c>
      <c r="V5" s="74">
        <v>0</v>
      </c>
      <c r="W5" s="74">
        <v>0</v>
      </c>
      <c r="X5" s="74">
        <v>0</v>
      </c>
      <c r="Y5" s="74">
        <v>0</v>
      </c>
      <c r="Z5" s="74">
        <v>0</v>
      </c>
      <c r="AA5" s="74">
        <v>0</v>
      </c>
      <c r="AB5" s="74">
        <v>0</v>
      </c>
      <c r="AC5" s="74">
        <v>0</v>
      </c>
      <c r="AD5" s="74">
        <v>0</v>
      </c>
      <c r="AE5" s="74">
        <v>0</v>
      </c>
      <c r="AF5" s="74">
        <v>0</v>
      </c>
      <c r="AG5" s="74">
        <v>0</v>
      </c>
      <c r="AH5" s="74">
        <v>0</v>
      </c>
      <c r="AI5" s="74">
        <v>0</v>
      </c>
      <c r="AJ5" s="74">
        <v>0</v>
      </c>
      <c r="AK5" s="74">
        <v>0</v>
      </c>
      <c r="AL5" s="74">
        <v>0</v>
      </c>
      <c r="AM5" s="74">
        <v>0</v>
      </c>
      <c r="AN5" s="74">
        <v>0</v>
      </c>
    </row>
    <row r="6" spans="2:43" x14ac:dyDescent="0.25">
      <c r="B6" s="69" t="s">
        <v>161</v>
      </c>
      <c r="C6" s="69" t="s">
        <v>93</v>
      </c>
      <c r="D6" s="69" t="s">
        <v>162</v>
      </c>
      <c r="E6" s="69" t="s">
        <v>163</v>
      </c>
      <c r="F6" s="69" t="str">
        <f t="shared" si="0"/>
        <v>Small (&lt;1.4L)</v>
      </c>
      <c r="G6" s="69" t="s">
        <v>96</v>
      </c>
      <c r="H6" s="69" t="s">
        <v>96</v>
      </c>
      <c r="I6" s="73" t="str">
        <f t="shared" si="1"/>
        <v>PC, Small (&lt;1.4L), ECE 15/02</v>
      </c>
      <c r="J6" s="74">
        <v>62490</v>
      </c>
      <c r="K6" s="74">
        <v>43547</v>
      </c>
      <c r="L6" s="74">
        <v>33851</v>
      </c>
      <c r="M6" s="74">
        <v>24459</v>
      </c>
      <c r="N6" s="74">
        <v>15118</v>
      </c>
      <c r="O6" s="74">
        <v>15673</v>
      </c>
      <c r="P6" s="74">
        <v>10490</v>
      </c>
      <c r="Q6" s="74">
        <v>2675</v>
      </c>
      <c r="R6" s="74">
        <v>2281</v>
      </c>
      <c r="S6" s="74">
        <v>449</v>
      </c>
      <c r="T6" s="74">
        <v>37</v>
      </c>
      <c r="U6" s="74">
        <v>29</v>
      </c>
      <c r="V6" s="74">
        <v>0</v>
      </c>
      <c r="W6" s="74">
        <v>0</v>
      </c>
      <c r="X6" s="74">
        <v>0</v>
      </c>
      <c r="Y6" s="74">
        <v>0</v>
      </c>
      <c r="Z6" s="74">
        <v>0</v>
      </c>
      <c r="AA6" s="74">
        <v>0</v>
      </c>
      <c r="AB6" s="74">
        <v>0</v>
      </c>
      <c r="AC6" s="74">
        <v>0</v>
      </c>
      <c r="AD6" s="74">
        <v>0</v>
      </c>
      <c r="AE6" s="74">
        <v>0</v>
      </c>
      <c r="AF6" s="74">
        <v>0</v>
      </c>
      <c r="AG6" s="74">
        <v>0</v>
      </c>
      <c r="AH6" s="74">
        <v>0</v>
      </c>
      <c r="AI6" s="74">
        <v>0</v>
      </c>
      <c r="AJ6" s="74">
        <v>0</v>
      </c>
      <c r="AK6" s="74">
        <v>0</v>
      </c>
      <c r="AL6" s="74">
        <v>0</v>
      </c>
      <c r="AM6" s="74">
        <v>0</v>
      </c>
      <c r="AN6" s="74">
        <v>0</v>
      </c>
    </row>
    <row r="7" spans="2:43" x14ac:dyDescent="0.25">
      <c r="B7" s="69" t="s">
        <v>161</v>
      </c>
      <c r="C7" s="69" t="s">
        <v>93</v>
      </c>
      <c r="D7" s="69" t="s">
        <v>162</v>
      </c>
      <c r="E7" s="69" t="s">
        <v>163</v>
      </c>
      <c r="F7" s="69" t="str">
        <f t="shared" si="0"/>
        <v>Small (&lt;1.4L)</v>
      </c>
      <c r="G7" s="69" t="s">
        <v>97</v>
      </c>
      <c r="H7" s="69" t="s">
        <v>97</v>
      </c>
      <c r="I7" s="73" t="str">
        <f t="shared" si="1"/>
        <v>PC, Small (&lt;1.4L), ECE 15/03</v>
      </c>
      <c r="J7" s="74">
        <v>187469</v>
      </c>
      <c r="K7" s="74">
        <v>179025</v>
      </c>
      <c r="L7" s="74">
        <v>162548</v>
      </c>
      <c r="M7" s="74">
        <v>146755</v>
      </c>
      <c r="N7" s="74">
        <v>125982</v>
      </c>
      <c r="O7" s="74">
        <v>104488</v>
      </c>
      <c r="P7" s="74">
        <v>80383</v>
      </c>
      <c r="Q7" s="74">
        <v>58337</v>
      </c>
      <c r="R7" s="74">
        <v>35621</v>
      </c>
      <c r="S7" s="74">
        <v>21127</v>
      </c>
      <c r="T7" s="74">
        <v>6941</v>
      </c>
      <c r="U7" s="74">
        <v>5063</v>
      </c>
      <c r="V7" s="74">
        <v>2955</v>
      </c>
      <c r="W7" s="74">
        <v>1471</v>
      </c>
      <c r="X7" s="74">
        <v>393</v>
      </c>
      <c r="Y7" s="74">
        <v>0</v>
      </c>
      <c r="Z7" s="74">
        <v>0</v>
      </c>
      <c r="AA7" s="74">
        <v>0</v>
      </c>
      <c r="AB7" s="74">
        <v>0</v>
      </c>
      <c r="AC7" s="74">
        <v>0</v>
      </c>
      <c r="AD7" s="74">
        <v>0</v>
      </c>
      <c r="AE7" s="74">
        <v>0</v>
      </c>
      <c r="AF7" s="74">
        <v>0</v>
      </c>
      <c r="AG7" s="74">
        <v>0</v>
      </c>
      <c r="AH7" s="74">
        <v>0</v>
      </c>
      <c r="AI7" s="74">
        <v>0</v>
      </c>
      <c r="AJ7" s="74">
        <v>0</v>
      </c>
      <c r="AK7" s="74">
        <v>0</v>
      </c>
      <c r="AL7" s="74">
        <v>0</v>
      </c>
      <c r="AM7" s="74">
        <v>0</v>
      </c>
      <c r="AN7" s="74">
        <v>0</v>
      </c>
    </row>
    <row r="8" spans="2:43" x14ac:dyDescent="0.25">
      <c r="B8" s="69" t="s">
        <v>161</v>
      </c>
      <c r="C8" s="69" t="s">
        <v>93</v>
      </c>
      <c r="D8" s="69" t="s">
        <v>162</v>
      </c>
      <c r="E8" s="69" t="s">
        <v>163</v>
      </c>
      <c r="F8" s="69" t="str">
        <f t="shared" si="0"/>
        <v>Small (&lt;1.4L)</v>
      </c>
      <c r="G8" s="69" t="s">
        <v>98</v>
      </c>
      <c r="H8" s="69" t="s">
        <v>98</v>
      </c>
      <c r="I8" s="73" t="str">
        <f t="shared" si="1"/>
        <v>PC, Small (&lt;1.4L), ECE 15/04</v>
      </c>
      <c r="J8" s="74">
        <v>192276</v>
      </c>
      <c r="K8" s="74">
        <v>232248</v>
      </c>
      <c r="L8" s="74">
        <v>231893</v>
      </c>
      <c r="M8" s="74">
        <v>234807</v>
      </c>
      <c r="N8" s="74">
        <v>241886</v>
      </c>
      <c r="O8" s="74">
        <v>245547</v>
      </c>
      <c r="P8" s="74">
        <v>247519</v>
      </c>
      <c r="Q8" s="74">
        <v>240891</v>
      </c>
      <c r="R8" s="74">
        <v>218270</v>
      </c>
      <c r="S8" s="74">
        <v>184002</v>
      </c>
      <c r="T8" s="74">
        <v>124459</v>
      </c>
      <c r="U8" s="74">
        <v>101411</v>
      </c>
      <c r="V8" s="74">
        <v>67394</v>
      </c>
      <c r="W8" s="74">
        <v>51709</v>
      </c>
      <c r="X8" s="74">
        <v>33473</v>
      </c>
      <c r="Y8" s="74">
        <v>25246</v>
      </c>
      <c r="Z8" s="74">
        <v>15904</v>
      </c>
      <c r="AA8" s="74">
        <v>11489</v>
      </c>
      <c r="AB8" s="74">
        <v>3758</v>
      </c>
      <c r="AC8" s="74">
        <v>3111</v>
      </c>
      <c r="AD8" s="74">
        <v>2349</v>
      </c>
      <c r="AE8" s="74">
        <v>2016</v>
      </c>
      <c r="AF8" s="74">
        <v>1901</v>
      </c>
      <c r="AG8" s="74">
        <v>949</v>
      </c>
      <c r="AH8" s="74">
        <v>810</v>
      </c>
      <c r="AI8" s="74">
        <v>668</v>
      </c>
      <c r="AJ8" s="74">
        <v>490</v>
      </c>
      <c r="AK8" s="74">
        <v>294</v>
      </c>
      <c r="AL8" s="74">
        <v>201</v>
      </c>
      <c r="AM8" s="74">
        <v>75</v>
      </c>
      <c r="AN8" s="74">
        <v>74</v>
      </c>
    </row>
    <row r="9" spans="2:43" x14ac:dyDescent="0.25">
      <c r="B9" s="69" t="s">
        <v>161</v>
      </c>
      <c r="C9" s="69" t="s">
        <v>93</v>
      </c>
      <c r="D9" s="69" t="s">
        <v>162</v>
      </c>
      <c r="E9" s="69" t="s">
        <v>163</v>
      </c>
      <c r="F9" s="69" t="str">
        <f t="shared" si="0"/>
        <v>Small (&lt;1.4L)</v>
      </c>
      <c r="G9" s="69" t="s">
        <v>165</v>
      </c>
      <c r="H9" s="69" t="s">
        <v>99</v>
      </c>
      <c r="I9" s="73" t="str">
        <f t="shared" si="1"/>
        <v>PC, Small (&lt;1.4L), E 1</v>
      </c>
      <c r="J9" s="74">
        <v>0</v>
      </c>
      <c r="K9" s="74">
        <v>0</v>
      </c>
      <c r="L9" s="74">
        <v>37023</v>
      </c>
      <c r="M9" s="74">
        <v>68485</v>
      </c>
      <c r="N9" s="74">
        <v>110864</v>
      </c>
      <c r="O9" s="74">
        <v>151508</v>
      </c>
      <c r="P9" s="74">
        <v>213656</v>
      </c>
      <c r="Q9" s="74">
        <v>222166</v>
      </c>
      <c r="R9" s="74">
        <v>224116</v>
      </c>
      <c r="S9" s="74">
        <v>233205</v>
      </c>
      <c r="T9" s="74">
        <v>229196</v>
      </c>
      <c r="U9" s="74">
        <v>211281</v>
      </c>
      <c r="V9" s="74">
        <v>202575</v>
      </c>
      <c r="W9" s="74">
        <v>179992</v>
      </c>
      <c r="X9" s="74">
        <v>161058</v>
      </c>
      <c r="Y9" s="74">
        <v>130173</v>
      </c>
      <c r="Z9" s="74">
        <v>107123</v>
      </c>
      <c r="AA9" s="74">
        <v>77929</v>
      </c>
      <c r="AB9" s="74">
        <v>81303</v>
      </c>
      <c r="AC9" s="74">
        <v>56760</v>
      </c>
      <c r="AD9" s="74">
        <v>41730</v>
      </c>
      <c r="AE9" s="74">
        <v>28922</v>
      </c>
      <c r="AF9" s="74">
        <v>22019</v>
      </c>
      <c r="AG9" s="74">
        <v>7739</v>
      </c>
      <c r="AH9" s="74">
        <v>6483</v>
      </c>
      <c r="AI9" s="74">
        <v>5344</v>
      </c>
      <c r="AJ9" s="74">
        <v>3918</v>
      </c>
      <c r="AK9" s="74">
        <v>2354</v>
      </c>
      <c r="AL9" s="74">
        <v>1610</v>
      </c>
      <c r="AM9" s="74">
        <v>602</v>
      </c>
      <c r="AN9" s="74">
        <v>591</v>
      </c>
    </row>
    <row r="10" spans="2:43" x14ac:dyDescent="0.25">
      <c r="B10" s="69" t="s">
        <v>161</v>
      </c>
      <c r="C10" s="69" t="s">
        <v>93</v>
      </c>
      <c r="D10" s="69" t="s">
        <v>162</v>
      </c>
      <c r="E10" s="69" t="s">
        <v>163</v>
      </c>
      <c r="F10" s="69" t="str">
        <f t="shared" si="0"/>
        <v>Small (&lt;1.4L)</v>
      </c>
      <c r="G10" s="69" t="s">
        <v>166</v>
      </c>
      <c r="H10" s="69" t="s">
        <v>100</v>
      </c>
      <c r="I10" s="73" t="str">
        <f t="shared" si="1"/>
        <v>PC, Small (&lt;1.4L), E 2</v>
      </c>
      <c r="J10" s="74">
        <v>0</v>
      </c>
      <c r="K10" s="74">
        <v>0</v>
      </c>
      <c r="L10" s="74">
        <v>0</v>
      </c>
      <c r="M10" s="74">
        <v>0</v>
      </c>
      <c r="N10" s="74">
        <v>0</v>
      </c>
      <c r="O10" s="74">
        <v>0</v>
      </c>
      <c r="P10" s="74">
        <v>0</v>
      </c>
      <c r="Q10" s="74">
        <v>65194</v>
      </c>
      <c r="R10" s="74">
        <v>133864</v>
      </c>
      <c r="S10" s="74">
        <v>221433</v>
      </c>
      <c r="T10" s="74">
        <v>333506</v>
      </c>
      <c r="U10" s="74">
        <v>405547</v>
      </c>
      <c r="V10" s="74">
        <v>396295</v>
      </c>
      <c r="W10" s="74">
        <v>389764</v>
      </c>
      <c r="X10" s="74">
        <v>379093</v>
      </c>
      <c r="Y10" s="74">
        <v>359730</v>
      </c>
      <c r="Z10" s="74">
        <v>336491</v>
      </c>
      <c r="AA10" s="74">
        <v>307589</v>
      </c>
      <c r="AB10" s="74">
        <v>365013</v>
      </c>
      <c r="AC10" s="74">
        <v>336509</v>
      </c>
      <c r="AD10" s="74">
        <v>286154</v>
      </c>
      <c r="AE10" s="74">
        <v>253098</v>
      </c>
      <c r="AF10" s="74">
        <v>216941</v>
      </c>
      <c r="AG10" s="74">
        <v>201061</v>
      </c>
      <c r="AH10" s="74">
        <v>171676</v>
      </c>
      <c r="AI10" s="74">
        <v>141522</v>
      </c>
      <c r="AJ10" s="74">
        <v>103767</v>
      </c>
      <c r="AK10" s="74">
        <v>62334</v>
      </c>
      <c r="AL10" s="74">
        <v>42639</v>
      </c>
      <c r="AM10" s="74">
        <v>15945</v>
      </c>
      <c r="AN10" s="74">
        <v>15652</v>
      </c>
    </row>
    <row r="11" spans="2:43" x14ac:dyDescent="0.25">
      <c r="B11" s="69" t="s">
        <v>161</v>
      </c>
      <c r="C11" s="69" t="s">
        <v>93</v>
      </c>
      <c r="D11" s="69" t="s">
        <v>162</v>
      </c>
      <c r="E11" s="69" t="s">
        <v>163</v>
      </c>
      <c r="F11" s="69" t="str">
        <f t="shared" si="0"/>
        <v>Small (&lt;1.4L)</v>
      </c>
      <c r="G11" s="69" t="s">
        <v>167</v>
      </c>
      <c r="H11" s="69" t="s">
        <v>101</v>
      </c>
      <c r="I11" s="73" t="str">
        <f t="shared" si="1"/>
        <v>PC, Small (&lt;1.4L), E 3</v>
      </c>
      <c r="J11" s="74">
        <v>0</v>
      </c>
      <c r="K11" s="74">
        <v>0</v>
      </c>
      <c r="L11" s="74">
        <v>0</v>
      </c>
      <c r="M11" s="74">
        <v>0</v>
      </c>
      <c r="N11" s="74">
        <v>0</v>
      </c>
      <c r="O11" s="74">
        <v>0</v>
      </c>
      <c r="P11" s="74">
        <v>0</v>
      </c>
      <c r="Q11" s="74">
        <v>0</v>
      </c>
      <c r="R11" s="74">
        <v>0</v>
      </c>
      <c r="S11" s="74">
        <v>0</v>
      </c>
      <c r="T11" s="74">
        <v>0</v>
      </c>
      <c r="U11" s="74">
        <v>0</v>
      </c>
      <c r="V11" s="74">
        <v>71457</v>
      </c>
      <c r="W11" s="74">
        <v>137486</v>
      </c>
      <c r="X11" s="74">
        <v>204416</v>
      </c>
      <c r="Y11" s="74">
        <v>273776</v>
      </c>
      <c r="Z11" s="74">
        <v>266772</v>
      </c>
      <c r="AA11" s="74">
        <v>258354</v>
      </c>
      <c r="AB11" s="74">
        <v>295682</v>
      </c>
      <c r="AC11" s="74">
        <v>299096</v>
      </c>
      <c r="AD11" s="74">
        <v>287708</v>
      </c>
      <c r="AE11" s="74">
        <v>285219</v>
      </c>
      <c r="AF11" s="74">
        <v>280034</v>
      </c>
      <c r="AG11" s="74">
        <v>276634</v>
      </c>
      <c r="AH11" s="74">
        <v>268402</v>
      </c>
      <c r="AI11" s="74">
        <v>255527</v>
      </c>
      <c r="AJ11" s="74">
        <v>232825</v>
      </c>
      <c r="AK11" s="74">
        <v>181539</v>
      </c>
      <c r="AL11" s="74">
        <v>145844</v>
      </c>
      <c r="AM11" s="74">
        <v>128534</v>
      </c>
      <c r="AN11" s="74">
        <v>93833</v>
      </c>
    </row>
    <row r="12" spans="2:43" x14ac:dyDescent="0.25">
      <c r="B12" s="69" t="s">
        <v>161</v>
      </c>
      <c r="C12" s="69" t="s">
        <v>93</v>
      </c>
      <c r="D12" s="69" t="s">
        <v>162</v>
      </c>
      <c r="E12" s="69" t="s">
        <v>163</v>
      </c>
      <c r="F12" s="69" t="str">
        <f t="shared" si="0"/>
        <v>Small (&lt;1.4L)</v>
      </c>
      <c r="G12" s="69" t="s">
        <v>168</v>
      </c>
      <c r="H12" s="69" t="s">
        <v>102</v>
      </c>
      <c r="I12" s="73" t="str">
        <f t="shared" si="1"/>
        <v>PC, Small (&lt;1.4L), E 4</v>
      </c>
      <c r="J12" s="74">
        <v>0</v>
      </c>
      <c r="K12" s="74">
        <v>0</v>
      </c>
      <c r="L12" s="74">
        <v>0</v>
      </c>
      <c r="M12" s="74">
        <v>0</v>
      </c>
      <c r="N12" s="74">
        <v>0</v>
      </c>
      <c r="O12" s="74">
        <v>0</v>
      </c>
      <c r="P12" s="74">
        <v>0</v>
      </c>
      <c r="Q12" s="74">
        <v>0</v>
      </c>
      <c r="R12" s="74">
        <v>0</v>
      </c>
      <c r="S12" s="74">
        <v>0</v>
      </c>
      <c r="T12" s="74">
        <v>0</v>
      </c>
      <c r="U12" s="74">
        <v>0</v>
      </c>
      <c r="V12" s="74">
        <v>0</v>
      </c>
      <c r="W12" s="74">
        <v>0</v>
      </c>
      <c r="X12" s="74">
        <v>0</v>
      </c>
      <c r="Y12" s="74">
        <v>0</v>
      </c>
      <c r="Z12" s="74">
        <v>73226</v>
      </c>
      <c r="AA12" s="74">
        <v>143281</v>
      </c>
      <c r="AB12" s="74">
        <v>204019</v>
      </c>
      <c r="AC12" s="74">
        <v>222569</v>
      </c>
      <c r="AD12" s="74">
        <v>239323</v>
      </c>
      <c r="AE12" s="74">
        <v>242929</v>
      </c>
      <c r="AF12" s="74">
        <v>247231</v>
      </c>
      <c r="AG12" s="74">
        <v>250969</v>
      </c>
      <c r="AH12" s="74">
        <v>254717</v>
      </c>
      <c r="AI12" s="74">
        <v>258601</v>
      </c>
      <c r="AJ12" s="74">
        <v>262244</v>
      </c>
      <c r="AK12" s="74">
        <v>265675</v>
      </c>
      <c r="AL12" s="74">
        <v>254595</v>
      </c>
      <c r="AM12" s="74">
        <v>240733</v>
      </c>
      <c r="AN12" s="74">
        <v>223547</v>
      </c>
    </row>
    <row r="13" spans="2:43" x14ac:dyDescent="0.25">
      <c r="B13" s="69" t="s">
        <v>161</v>
      </c>
      <c r="C13" s="69" t="s">
        <v>93</v>
      </c>
      <c r="D13" s="69" t="s">
        <v>162</v>
      </c>
      <c r="E13" s="69" t="s">
        <v>163</v>
      </c>
      <c r="F13" s="69" t="str">
        <f t="shared" si="0"/>
        <v>Small (&lt;1.4L)</v>
      </c>
      <c r="G13" s="69" t="s">
        <v>169</v>
      </c>
      <c r="H13" s="69" t="s">
        <v>103</v>
      </c>
      <c r="I13" s="73" t="str">
        <f t="shared" si="1"/>
        <v>PC, Small (&lt;1.4L), E 5</v>
      </c>
      <c r="J13" s="74">
        <v>0</v>
      </c>
      <c r="K13" s="74">
        <v>0</v>
      </c>
      <c r="L13" s="74">
        <v>0</v>
      </c>
      <c r="M13" s="74">
        <v>0</v>
      </c>
      <c r="N13" s="74">
        <v>0</v>
      </c>
      <c r="O13" s="74">
        <v>0</v>
      </c>
      <c r="P13" s="74">
        <v>0</v>
      </c>
      <c r="Q13" s="74">
        <v>0</v>
      </c>
      <c r="R13" s="74">
        <v>0</v>
      </c>
      <c r="S13" s="74">
        <v>0</v>
      </c>
      <c r="T13" s="74">
        <v>0</v>
      </c>
      <c r="U13" s="74">
        <v>0</v>
      </c>
      <c r="V13" s="74">
        <v>0</v>
      </c>
      <c r="W13" s="74">
        <v>0</v>
      </c>
      <c r="X13" s="74">
        <v>0</v>
      </c>
      <c r="Y13" s="74">
        <v>0</v>
      </c>
      <c r="Z13" s="74">
        <v>0</v>
      </c>
      <c r="AA13" s="74">
        <v>0</v>
      </c>
      <c r="AB13" s="74">
        <v>0</v>
      </c>
      <c r="AC13" s="74">
        <v>0</v>
      </c>
      <c r="AD13" s="74">
        <v>0</v>
      </c>
      <c r="AE13" s="74">
        <v>14710</v>
      </c>
      <c r="AF13" s="74">
        <v>26843</v>
      </c>
      <c r="AG13" s="74">
        <v>38958</v>
      </c>
      <c r="AH13" s="74">
        <v>55969</v>
      </c>
      <c r="AI13" s="74">
        <v>58672</v>
      </c>
      <c r="AJ13" s="74">
        <v>62524</v>
      </c>
      <c r="AK13" s="74">
        <v>72268</v>
      </c>
      <c r="AL13" s="74">
        <v>72480</v>
      </c>
      <c r="AM13" s="74">
        <v>73095</v>
      </c>
      <c r="AN13" s="74">
        <v>72996</v>
      </c>
    </row>
    <row r="14" spans="2:43" x14ac:dyDescent="0.25">
      <c r="B14" s="69" t="s">
        <v>161</v>
      </c>
      <c r="C14" s="69" t="s">
        <v>93</v>
      </c>
      <c r="D14" s="69" t="s">
        <v>162</v>
      </c>
      <c r="E14" s="69" t="s">
        <v>163</v>
      </c>
      <c r="F14" s="69" t="str">
        <f t="shared" si="0"/>
        <v>Small (&lt;1.4L)</v>
      </c>
      <c r="G14" s="69" t="s">
        <v>170</v>
      </c>
      <c r="H14" s="69" t="s">
        <v>104</v>
      </c>
      <c r="I14" s="73" t="str">
        <f t="shared" si="1"/>
        <v xml:space="preserve">PC, Small (&lt;1.4L), E 6 a b c </v>
      </c>
      <c r="J14" s="74">
        <v>0</v>
      </c>
      <c r="K14" s="74">
        <v>0</v>
      </c>
      <c r="L14" s="74">
        <v>0</v>
      </c>
      <c r="M14" s="74">
        <v>0</v>
      </c>
      <c r="N14" s="74">
        <v>0</v>
      </c>
      <c r="O14" s="74">
        <v>0</v>
      </c>
      <c r="P14" s="74">
        <v>0</v>
      </c>
      <c r="Q14" s="74">
        <v>0</v>
      </c>
      <c r="R14" s="74">
        <v>0</v>
      </c>
      <c r="S14" s="74">
        <v>0</v>
      </c>
      <c r="T14" s="74">
        <v>0</v>
      </c>
      <c r="U14" s="74">
        <v>0</v>
      </c>
      <c r="V14" s="74">
        <v>0</v>
      </c>
      <c r="W14" s="74">
        <v>0</v>
      </c>
      <c r="X14" s="74">
        <v>0</v>
      </c>
      <c r="Y14" s="74">
        <v>0</v>
      </c>
      <c r="Z14" s="74">
        <v>0</v>
      </c>
      <c r="AA14" s="74">
        <v>0</v>
      </c>
      <c r="AB14" s="74">
        <v>0</v>
      </c>
      <c r="AC14" s="74">
        <v>0</v>
      </c>
      <c r="AD14" s="74">
        <v>0</v>
      </c>
      <c r="AE14" s="74">
        <v>0</v>
      </c>
      <c r="AF14" s="74">
        <v>0</v>
      </c>
      <c r="AG14" s="74">
        <v>0</v>
      </c>
      <c r="AH14" s="74">
        <v>0</v>
      </c>
      <c r="AI14" s="74">
        <v>21222</v>
      </c>
      <c r="AJ14" s="74">
        <v>48266</v>
      </c>
      <c r="AK14" s="74">
        <v>99600</v>
      </c>
      <c r="AL14" s="74">
        <v>145901</v>
      </c>
      <c r="AM14" s="74">
        <v>150496</v>
      </c>
      <c r="AN14" s="74">
        <v>152790</v>
      </c>
    </row>
    <row r="15" spans="2:43" x14ac:dyDescent="0.25">
      <c r="B15" s="69" t="s">
        <v>161</v>
      </c>
      <c r="C15" s="69" t="s">
        <v>93</v>
      </c>
      <c r="D15" s="69" t="s">
        <v>162</v>
      </c>
      <c r="E15" s="69" t="s">
        <v>163</v>
      </c>
      <c r="F15" s="69" t="str">
        <f t="shared" si="0"/>
        <v>Small (&lt;1.4L)</v>
      </c>
      <c r="G15" s="69" t="s">
        <v>171</v>
      </c>
      <c r="H15" s="69" t="s">
        <v>105</v>
      </c>
      <c r="I15" s="73" t="str">
        <f t="shared" si="1"/>
        <v>PC, Small (&lt;1.4L), E 6 d-Temp</v>
      </c>
      <c r="J15" s="74">
        <v>0</v>
      </c>
      <c r="K15" s="74">
        <v>0</v>
      </c>
      <c r="L15" s="74">
        <v>0</v>
      </c>
      <c r="M15" s="74">
        <v>0</v>
      </c>
      <c r="N15" s="74">
        <v>0</v>
      </c>
      <c r="O15" s="74">
        <v>0</v>
      </c>
      <c r="P15" s="74">
        <v>0</v>
      </c>
      <c r="Q15" s="74">
        <v>0</v>
      </c>
      <c r="R15" s="74">
        <v>0</v>
      </c>
      <c r="S15" s="74">
        <v>0</v>
      </c>
      <c r="T15" s="74">
        <v>0</v>
      </c>
      <c r="U15" s="74">
        <v>0</v>
      </c>
      <c r="V15" s="74">
        <v>0</v>
      </c>
      <c r="W15" s="74">
        <v>0</v>
      </c>
      <c r="X15" s="74">
        <v>0</v>
      </c>
      <c r="Y15" s="74">
        <v>0</v>
      </c>
      <c r="Z15" s="74">
        <v>0</v>
      </c>
      <c r="AA15" s="74">
        <v>0</v>
      </c>
      <c r="AB15" s="74">
        <v>0</v>
      </c>
      <c r="AC15" s="74">
        <v>0</v>
      </c>
      <c r="AD15" s="74">
        <v>0</v>
      </c>
      <c r="AE15" s="74">
        <v>0</v>
      </c>
      <c r="AF15" s="74">
        <v>0</v>
      </c>
      <c r="AG15" s="74">
        <v>0</v>
      </c>
      <c r="AH15" s="74">
        <v>0</v>
      </c>
      <c r="AI15" s="74">
        <v>0</v>
      </c>
      <c r="AJ15" s="74">
        <v>0</v>
      </c>
      <c r="AK15" s="74">
        <v>0</v>
      </c>
      <c r="AL15" s="74">
        <v>0</v>
      </c>
      <c r="AM15" s="74">
        <v>46530</v>
      </c>
      <c r="AN15" s="74">
        <v>84457</v>
      </c>
    </row>
    <row r="16" spans="2:43" x14ac:dyDescent="0.25">
      <c r="B16" s="69" t="s">
        <v>161</v>
      </c>
      <c r="C16" s="69" t="s">
        <v>93</v>
      </c>
      <c r="D16" s="69" t="s">
        <v>162</v>
      </c>
      <c r="E16" s="69" t="s">
        <v>172</v>
      </c>
      <c r="F16" s="69" t="str">
        <f>E16&amp;" (1.4L-2.0L)"</f>
        <v>Medium (1.4L-2.0L)</v>
      </c>
      <c r="G16" s="69" t="s">
        <v>94</v>
      </c>
      <c r="H16" s="69" t="s">
        <v>94</v>
      </c>
      <c r="I16" s="73" t="str">
        <f t="shared" si="1"/>
        <v>PC, Medium (1.4L-2.0L), PRE ECE</v>
      </c>
      <c r="J16" s="74">
        <v>0</v>
      </c>
      <c r="K16" s="74">
        <v>0</v>
      </c>
      <c r="L16" s="74">
        <v>0</v>
      </c>
      <c r="M16" s="74">
        <v>0</v>
      </c>
      <c r="N16" s="74">
        <v>0</v>
      </c>
      <c r="O16" s="74">
        <v>0</v>
      </c>
      <c r="P16" s="74">
        <v>0</v>
      </c>
      <c r="Q16" s="74">
        <v>0</v>
      </c>
      <c r="R16" s="74">
        <v>0</v>
      </c>
      <c r="S16" s="74">
        <v>0</v>
      </c>
      <c r="T16" s="74">
        <v>0</v>
      </c>
      <c r="U16" s="74">
        <v>0</v>
      </c>
      <c r="V16" s="74">
        <v>0</v>
      </c>
      <c r="W16" s="74">
        <v>0</v>
      </c>
      <c r="X16" s="74">
        <v>0</v>
      </c>
      <c r="Y16" s="74">
        <v>0</v>
      </c>
      <c r="Z16" s="74">
        <v>0</v>
      </c>
      <c r="AA16" s="74">
        <v>0</v>
      </c>
      <c r="AB16" s="74">
        <v>0</v>
      </c>
      <c r="AC16" s="74">
        <v>0</v>
      </c>
      <c r="AD16" s="74">
        <v>0</v>
      </c>
      <c r="AE16" s="74">
        <v>0</v>
      </c>
      <c r="AF16" s="74">
        <v>0</v>
      </c>
      <c r="AG16" s="74">
        <v>0</v>
      </c>
      <c r="AH16" s="74">
        <v>0</v>
      </c>
      <c r="AI16" s="74">
        <v>0</v>
      </c>
      <c r="AJ16" s="74">
        <v>0</v>
      </c>
      <c r="AK16" s="74">
        <v>0</v>
      </c>
      <c r="AL16" s="74">
        <v>0</v>
      </c>
      <c r="AM16" s="74">
        <v>0</v>
      </c>
      <c r="AN16" s="74">
        <v>0</v>
      </c>
    </row>
    <row r="17" spans="2:40" x14ac:dyDescent="0.25">
      <c r="B17" s="69" t="s">
        <v>161</v>
      </c>
      <c r="C17" s="69" t="s">
        <v>93</v>
      </c>
      <c r="D17" s="69" t="s">
        <v>162</v>
      </c>
      <c r="E17" s="69" t="s">
        <v>172</v>
      </c>
      <c r="F17" s="69" t="str">
        <f t="shared" ref="F17:F27" si="2">E17&amp;" (1.4L-2.0L)"</f>
        <v>Medium (1.4L-2.0L)</v>
      </c>
      <c r="G17" s="69" t="s">
        <v>95</v>
      </c>
      <c r="H17" s="69" t="s">
        <v>95</v>
      </c>
      <c r="I17" s="73" t="str">
        <f t="shared" si="1"/>
        <v>PC, Medium (1.4L-2.0L), ECE 15/00-01</v>
      </c>
      <c r="J17" s="74">
        <v>18263</v>
      </c>
      <c r="K17" s="74">
        <v>14903</v>
      </c>
      <c r="L17" s="74">
        <v>10350</v>
      </c>
      <c r="M17" s="74">
        <v>8256</v>
      </c>
      <c r="N17" s="74">
        <v>5910</v>
      </c>
      <c r="O17" s="74">
        <v>3153</v>
      </c>
      <c r="P17" s="74">
        <v>22</v>
      </c>
      <c r="Q17" s="74">
        <v>0</v>
      </c>
      <c r="R17" s="74">
        <v>0</v>
      </c>
      <c r="S17" s="74">
        <v>0</v>
      </c>
      <c r="T17" s="74">
        <v>0</v>
      </c>
      <c r="U17" s="74">
        <v>0</v>
      </c>
      <c r="V17" s="74">
        <v>0</v>
      </c>
      <c r="W17" s="74">
        <v>0</v>
      </c>
      <c r="X17" s="74">
        <v>0</v>
      </c>
      <c r="Y17" s="74">
        <v>0</v>
      </c>
      <c r="Z17" s="74">
        <v>0</v>
      </c>
      <c r="AA17" s="74">
        <v>0</v>
      </c>
      <c r="AB17" s="74">
        <v>0</v>
      </c>
      <c r="AC17" s="74">
        <v>0</v>
      </c>
      <c r="AD17" s="74">
        <v>0</v>
      </c>
      <c r="AE17" s="74">
        <v>0</v>
      </c>
      <c r="AF17" s="74">
        <v>0</v>
      </c>
      <c r="AG17" s="74">
        <v>0</v>
      </c>
      <c r="AH17" s="74">
        <v>0</v>
      </c>
      <c r="AI17" s="74">
        <v>0</v>
      </c>
      <c r="AJ17" s="74">
        <v>0</v>
      </c>
      <c r="AK17" s="74">
        <v>0</v>
      </c>
      <c r="AL17" s="74">
        <v>0</v>
      </c>
      <c r="AM17" s="74">
        <v>0</v>
      </c>
      <c r="AN17" s="74">
        <v>0</v>
      </c>
    </row>
    <row r="18" spans="2:40" x14ac:dyDescent="0.25">
      <c r="B18" s="69" t="s">
        <v>161</v>
      </c>
      <c r="C18" s="69" t="s">
        <v>93</v>
      </c>
      <c r="D18" s="69" t="s">
        <v>162</v>
      </c>
      <c r="E18" s="69" t="s">
        <v>172</v>
      </c>
      <c r="F18" s="69" t="str">
        <f t="shared" si="2"/>
        <v>Medium (1.4L-2.0L)</v>
      </c>
      <c r="G18" s="69" t="s">
        <v>96</v>
      </c>
      <c r="H18" s="69" t="s">
        <v>96</v>
      </c>
      <c r="I18" s="73" t="str">
        <f t="shared" si="1"/>
        <v>PC, Medium (1.4L-2.0L), ECE 15/02</v>
      </c>
      <c r="J18" s="74">
        <v>29677</v>
      </c>
      <c r="K18" s="74">
        <v>22354</v>
      </c>
      <c r="L18" s="74">
        <v>18125</v>
      </c>
      <c r="M18" s="74">
        <v>13760</v>
      </c>
      <c r="N18" s="74">
        <v>8865</v>
      </c>
      <c r="O18" s="74">
        <v>9459</v>
      </c>
      <c r="P18" s="74">
        <v>6408</v>
      </c>
      <c r="Q18" s="74">
        <v>1648</v>
      </c>
      <c r="R18" s="74">
        <v>1438</v>
      </c>
      <c r="S18" s="74">
        <v>276</v>
      </c>
      <c r="T18" s="74">
        <v>22</v>
      </c>
      <c r="U18" s="74">
        <v>18</v>
      </c>
      <c r="V18" s="74">
        <v>0</v>
      </c>
      <c r="W18" s="74">
        <v>0</v>
      </c>
      <c r="X18" s="74">
        <v>0</v>
      </c>
      <c r="Y18" s="74">
        <v>0</v>
      </c>
      <c r="Z18" s="74">
        <v>0</v>
      </c>
      <c r="AA18" s="74">
        <v>0</v>
      </c>
      <c r="AB18" s="74">
        <v>0</v>
      </c>
      <c r="AC18" s="74">
        <v>0</v>
      </c>
      <c r="AD18" s="74">
        <v>0</v>
      </c>
      <c r="AE18" s="74">
        <v>0</v>
      </c>
      <c r="AF18" s="74">
        <v>0</v>
      </c>
      <c r="AG18" s="74">
        <v>0</v>
      </c>
      <c r="AH18" s="74">
        <v>0</v>
      </c>
      <c r="AI18" s="74">
        <v>0</v>
      </c>
      <c r="AJ18" s="74">
        <v>0</v>
      </c>
      <c r="AK18" s="74">
        <v>0</v>
      </c>
      <c r="AL18" s="74">
        <v>0</v>
      </c>
      <c r="AM18" s="74">
        <v>0</v>
      </c>
      <c r="AN18" s="74">
        <v>0</v>
      </c>
    </row>
    <row r="19" spans="2:40" x14ac:dyDescent="0.25">
      <c r="B19" s="69" t="s">
        <v>161</v>
      </c>
      <c r="C19" s="69" t="s">
        <v>93</v>
      </c>
      <c r="D19" s="69" t="s">
        <v>162</v>
      </c>
      <c r="E19" s="69" t="s">
        <v>172</v>
      </c>
      <c r="F19" s="69" t="str">
        <f t="shared" si="2"/>
        <v>Medium (1.4L-2.0L)</v>
      </c>
      <c r="G19" s="69" t="s">
        <v>97</v>
      </c>
      <c r="H19" s="69" t="s">
        <v>97</v>
      </c>
      <c r="I19" s="73" t="str">
        <f t="shared" si="1"/>
        <v>PC, Medium (1.4L-2.0L), ECE 15/03</v>
      </c>
      <c r="J19" s="74">
        <v>89030</v>
      </c>
      <c r="K19" s="74">
        <v>91900</v>
      </c>
      <c r="L19" s="74">
        <v>87035</v>
      </c>
      <c r="M19" s="74">
        <v>82559</v>
      </c>
      <c r="N19" s="74">
        <v>73876</v>
      </c>
      <c r="O19" s="74">
        <v>63061</v>
      </c>
      <c r="P19" s="74">
        <v>49103</v>
      </c>
      <c r="Q19" s="74">
        <v>35933</v>
      </c>
      <c r="R19" s="74">
        <v>22456</v>
      </c>
      <c r="S19" s="74">
        <v>12979</v>
      </c>
      <c r="T19" s="74">
        <v>4191</v>
      </c>
      <c r="U19" s="74">
        <v>3129</v>
      </c>
      <c r="V19" s="74">
        <v>1900</v>
      </c>
      <c r="W19" s="74">
        <v>967</v>
      </c>
      <c r="X19" s="74">
        <v>269</v>
      </c>
      <c r="Y19" s="74">
        <v>0</v>
      </c>
      <c r="Z19" s="74">
        <v>0</v>
      </c>
      <c r="AA19" s="74">
        <v>0</v>
      </c>
      <c r="AB19" s="74">
        <v>0</v>
      </c>
      <c r="AC19" s="74">
        <v>0</v>
      </c>
      <c r="AD19" s="74">
        <v>0</v>
      </c>
      <c r="AE19" s="74">
        <v>0</v>
      </c>
      <c r="AF19" s="74">
        <v>0</v>
      </c>
      <c r="AG19" s="74">
        <v>0</v>
      </c>
      <c r="AH19" s="74">
        <v>0</v>
      </c>
      <c r="AI19" s="74">
        <v>0</v>
      </c>
      <c r="AJ19" s="74">
        <v>0</v>
      </c>
      <c r="AK19" s="74">
        <v>0</v>
      </c>
      <c r="AL19" s="74">
        <v>0</v>
      </c>
      <c r="AM19" s="74">
        <v>0</v>
      </c>
      <c r="AN19" s="74">
        <v>0</v>
      </c>
    </row>
    <row r="20" spans="2:40" x14ac:dyDescent="0.25">
      <c r="B20" s="69" t="s">
        <v>161</v>
      </c>
      <c r="C20" s="69" t="s">
        <v>93</v>
      </c>
      <c r="D20" s="69" t="s">
        <v>162</v>
      </c>
      <c r="E20" s="69" t="s">
        <v>172</v>
      </c>
      <c r="F20" s="69" t="str">
        <f t="shared" si="2"/>
        <v>Medium (1.4L-2.0L)</v>
      </c>
      <c r="G20" s="69" t="s">
        <v>98</v>
      </c>
      <c r="H20" s="69" t="s">
        <v>98</v>
      </c>
      <c r="I20" s="73" t="str">
        <f t="shared" si="1"/>
        <v>PC, Medium (1.4L-2.0L), ECE 15/04</v>
      </c>
      <c r="J20" s="74">
        <v>91313</v>
      </c>
      <c r="K20" s="74">
        <v>119221</v>
      </c>
      <c r="L20" s="74">
        <v>124165</v>
      </c>
      <c r="M20" s="74">
        <v>132095</v>
      </c>
      <c r="N20" s="74">
        <v>141841</v>
      </c>
      <c r="O20" s="74">
        <v>148194</v>
      </c>
      <c r="P20" s="74">
        <v>151199</v>
      </c>
      <c r="Q20" s="74">
        <v>148380</v>
      </c>
      <c r="R20" s="74">
        <v>137599</v>
      </c>
      <c r="S20" s="74">
        <v>113036</v>
      </c>
      <c r="T20" s="74">
        <v>75149</v>
      </c>
      <c r="U20" s="74">
        <v>62671</v>
      </c>
      <c r="V20" s="74">
        <v>43318</v>
      </c>
      <c r="W20" s="74">
        <v>34002</v>
      </c>
      <c r="X20" s="74">
        <v>22886</v>
      </c>
      <c r="Y20" s="74">
        <v>18190</v>
      </c>
      <c r="Z20" s="74">
        <v>12265</v>
      </c>
      <c r="AA20" s="74">
        <v>9511</v>
      </c>
      <c r="AB20" s="74">
        <v>2199</v>
      </c>
      <c r="AC20" s="74">
        <v>1786</v>
      </c>
      <c r="AD20" s="74">
        <v>1387</v>
      </c>
      <c r="AE20" s="74">
        <v>1146</v>
      </c>
      <c r="AF20" s="74">
        <v>1046</v>
      </c>
      <c r="AG20" s="74">
        <v>504</v>
      </c>
      <c r="AH20" s="74">
        <v>409</v>
      </c>
      <c r="AI20" s="74">
        <v>316</v>
      </c>
      <c r="AJ20" s="74">
        <v>216</v>
      </c>
      <c r="AK20" s="74">
        <v>119</v>
      </c>
      <c r="AL20" s="74">
        <v>74</v>
      </c>
      <c r="AM20" s="74">
        <v>24</v>
      </c>
      <c r="AN20" s="74">
        <v>22</v>
      </c>
    </row>
    <row r="21" spans="2:40" x14ac:dyDescent="0.25">
      <c r="B21" s="69" t="s">
        <v>161</v>
      </c>
      <c r="C21" s="69" t="s">
        <v>93</v>
      </c>
      <c r="D21" s="69" t="s">
        <v>162</v>
      </c>
      <c r="E21" s="69" t="s">
        <v>172</v>
      </c>
      <c r="F21" s="69" t="str">
        <f t="shared" si="2"/>
        <v>Medium (1.4L-2.0L)</v>
      </c>
      <c r="G21" s="69" t="s">
        <v>165</v>
      </c>
      <c r="H21" s="69" t="s">
        <v>106</v>
      </c>
      <c r="I21" s="73" t="str">
        <f t="shared" si="1"/>
        <v>PC, Medium (1.4L-2.0L), E1</v>
      </c>
      <c r="J21" s="74">
        <v>0</v>
      </c>
      <c r="K21" s="74">
        <v>0</v>
      </c>
      <c r="L21" s="74">
        <v>19824</v>
      </c>
      <c r="M21" s="74">
        <v>38528</v>
      </c>
      <c r="N21" s="74">
        <v>65011</v>
      </c>
      <c r="O21" s="74">
        <v>91439</v>
      </c>
      <c r="P21" s="74">
        <v>130513</v>
      </c>
      <c r="Q21" s="74">
        <v>136846</v>
      </c>
      <c r="R21" s="74">
        <v>141285</v>
      </c>
      <c r="S21" s="74">
        <v>143262</v>
      </c>
      <c r="T21" s="74">
        <v>138389</v>
      </c>
      <c r="U21" s="74">
        <v>130570</v>
      </c>
      <c r="V21" s="74">
        <v>130207</v>
      </c>
      <c r="W21" s="74">
        <v>118358</v>
      </c>
      <c r="X21" s="74">
        <v>110118</v>
      </c>
      <c r="Y21" s="74">
        <v>93792</v>
      </c>
      <c r="Z21" s="74">
        <v>82616</v>
      </c>
      <c r="AA21" s="74">
        <v>64507</v>
      </c>
      <c r="AB21" s="74">
        <v>47570</v>
      </c>
      <c r="AC21" s="74">
        <v>32588</v>
      </c>
      <c r="AD21" s="74">
        <v>24352</v>
      </c>
      <c r="AE21" s="74">
        <v>16717</v>
      </c>
      <c r="AF21" s="74">
        <v>12425</v>
      </c>
      <c r="AG21" s="74">
        <v>4434</v>
      </c>
      <c r="AH21" s="74">
        <v>3269</v>
      </c>
      <c r="AI21" s="74">
        <v>2530</v>
      </c>
      <c r="AJ21" s="74">
        <v>1723</v>
      </c>
      <c r="AK21" s="74">
        <v>948</v>
      </c>
      <c r="AL21" s="74">
        <v>586</v>
      </c>
      <c r="AM21" s="74">
        <v>197</v>
      </c>
      <c r="AN21" s="74">
        <v>178</v>
      </c>
    </row>
    <row r="22" spans="2:40" x14ac:dyDescent="0.25">
      <c r="B22" s="69" t="s">
        <v>161</v>
      </c>
      <c r="C22" s="69" t="s">
        <v>93</v>
      </c>
      <c r="D22" s="69" t="s">
        <v>162</v>
      </c>
      <c r="E22" s="69" t="s">
        <v>172</v>
      </c>
      <c r="F22" s="69" t="str">
        <f t="shared" si="2"/>
        <v>Medium (1.4L-2.0L)</v>
      </c>
      <c r="G22" s="69" t="s">
        <v>166</v>
      </c>
      <c r="H22" s="69" t="s">
        <v>107</v>
      </c>
      <c r="I22" s="73" t="str">
        <f t="shared" si="1"/>
        <v>PC, Medium (1.4L-2.0L), E2</v>
      </c>
      <c r="J22" s="74">
        <v>0</v>
      </c>
      <c r="K22" s="74">
        <v>0</v>
      </c>
      <c r="L22" s="74">
        <v>0</v>
      </c>
      <c r="M22" s="74">
        <v>0</v>
      </c>
      <c r="N22" s="74">
        <v>0</v>
      </c>
      <c r="O22" s="74">
        <v>0</v>
      </c>
      <c r="P22" s="74">
        <v>0</v>
      </c>
      <c r="Q22" s="74">
        <v>40157</v>
      </c>
      <c r="R22" s="74">
        <v>84389</v>
      </c>
      <c r="S22" s="74">
        <v>136030</v>
      </c>
      <c r="T22" s="74">
        <v>201371</v>
      </c>
      <c r="U22" s="74">
        <v>250625</v>
      </c>
      <c r="V22" s="74">
        <v>254722</v>
      </c>
      <c r="W22" s="74">
        <v>256298</v>
      </c>
      <c r="X22" s="74">
        <v>259193</v>
      </c>
      <c r="Y22" s="74">
        <v>259194</v>
      </c>
      <c r="Z22" s="74">
        <v>259509</v>
      </c>
      <c r="AA22" s="74">
        <v>254611</v>
      </c>
      <c r="AB22" s="74">
        <v>213566</v>
      </c>
      <c r="AC22" s="74">
        <v>193205</v>
      </c>
      <c r="AD22" s="74">
        <v>166989</v>
      </c>
      <c r="AE22" s="74">
        <v>143831</v>
      </c>
      <c r="AF22" s="74">
        <v>119396</v>
      </c>
      <c r="AG22" s="74">
        <v>106786</v>
      </c>
      <c r="AH22" s="74">
        <v>86566</v>
      </c>
      <c r="AI22" s="74">
        <v>67003</v>
      </c>
      <c r="AJ22" s="74">
        <v>45629</v>
      </c>
      <c r="AK22" s="74">
        <v>25104</v>
      </c>
      <c r="AL22" s="74">
        <v>15518</v>
      </c>
      <c r="AM22" s="74">
        <v>5206</v>
      </c>
      <c r="AN22" s="74">
        <v>4706</v>
      </c>
    </row>
    <row r="23" spans="2:40" x14ac:dyDescent="0.25">
      <c r="B23" s="69" t="s">
        <v>161</v>
      </c>
      <c r="C23" s="69" t="s">
        <v>93</v>
      </c>
      <c r="D23" s="69" t="s">
        <v>162</v>
      </c>
      <c r="E23" s="69" t="s">
        <v>172</v>
      </c>
      <c r="F23" s="69" t="str">
        <f t="shared" si="2"/>
        <v>Medium (1.4L-2.0L)</v>
      </c>
      <c r="G23" s="69" t="s">
        <v>167</v>
      </c>
      <c r="H23" s="69" t="s">
        <v>108</v>
      </c>
      <c r="I23" s="73" t="str">
        <f t="shared" si="1"/>
        <v>PC, Medium (1.4L-2.0L), E3</v>
      </c>
      <c r="J23" s="74">
        <v>0</v>
      </c>
      <c r="K23" s="74">
        <v>0</v>
      </c>
      <c r="L23" s="74">
        <v>0</v>
      </c>
      <c r="M23" s="74">
        <v>0</v>
      </c>
      <c r="N23" s="74">
        <v>0</v>
      </c>
      <c r="O23" s="74">
        <v>0</v>
      </c>
      <c r="P23" s="74">
        <v>0</v>
      </c>
      <c r="Q23" s="74">
        <v>0</v>
      </c>
      <c r="R23" s="74">
        <v>0</v>
      </c>
      <c r="S23" s="74">
        <v>0</v>
      </c>
      <c r="T23" s="74">
        <v>0</v>
      </c>
      <c r="U23" s="74">
        <v>0</v>
      </c>
      <c r="V23" s="74">
        <v>45930</v>
      </c>
      <c r="W23" s="74">
        <v>90407</v>
      </c>
      <c r="X23" s="74">
        <v>139625</v>
      </c>
      <c r="Y23" s="74">
        <v>196935</v>
      </c>
      <c r="Z23" s="74">
        <v>205741</v>
      </c>
      <c r="AA23" s="74">
        <v>213856</v>
      </c>
      <c r="AB23" s="74">
        <v>173002</v>
      </c>
      <c r="AC23" s="74">
        <v>171724</v>
      </c>
      <c r="AD23" s="74">
        <v>168168</v>
      </c>
      <c r="AE23" s="74">
        <v>162071</v>
      </c>
      <c r="AF23" s="74">
        <v>154101</v>
      </c>
      <c r="AG23" s="74">
        <v>146907</v>
      </c>
      <c r="AH23" s="74">
        <v>135659</v>
      </c>
      <c r="AI23" s="74">
        <v>121309</v>
      </c>
      <c r="AJ23" s="74">
        <v>102698</v>
      </c>
      <c r="AK23" s="74">
        <v>73112</v>
      </c>
      <c r="AL23" s="74">
        <v>53079</v>
      </c>
      <c r="AM23" s="74">
        <v>41964</v>
      </c>
      <c r="AN23" s="74">
        <v>28215</v>
      </c>
    </row>
    <row r="24" spans="2:40" x14ac:dyDescent="0.25">
      <c r="B24" s="69" t="s">
        <v>161</v>
      </c>
      <c r="C24" s="69" t="s">
        <v>93</v>
      </c>
      <c r="D24" s="69" t="s">
        <v>162</v>
      </c>
      <c r="E24" s="69" t="s">
        <v>172</v>
      </c>
      <c r="F24" s="69" t="str">
        <f t="shared" si="2"/>
        <v>Medium (1.4L-2.0L)</v>
      </c>
      <c r="G24" s="69" t="s">
        <v>168</v>
      </c>
      <c r="H24" s="69" t="s">
        <v>109</v>
      </c>
      <c r="I24" s="73" t="str">
        <f t="shared" si="1"/>
        <v>PC, Medium (1.4L-2.0L), E4</v>
      </c>
      <c r="J24" s="74">
        <v>0</v>
      </c>
      <c r="K24" s="74">
        <v>0</v>
      </c>
      <c r="L24" s="74">
        <v>0</v>
      </c>
      <c r="M24" s="74">
        <v>0</v>
      </c>
      <c r="N24" s="74">
        <v>0</v>
      </c>
      <c r="O24" s="74">
        <v>0</v>
      </c>
      <c r="P24" s="74">
        <v>0</v>
      </c>
      <c r="Q24" s="74">
        <v>0</v>
      </c>
      <c r="R24" s="74">
        <v>0</v>
      </c>
      <c r="S24" s="74">
        <v>0</v>
      </c>
      <c r="T24" s="74">
        <v>0</v>
      </c>
      <c r="U24" s="74">
        <v>0</v>
      </c>
      <c r="V24" s="74">
        <v>0</v>
      </c>
      <c r="W24" s="74">
        <v>0</v>
      </c>
      <c r="X24" s="74">
        <v>0</v>
      </c>
      <c r="Y24" s="74">
        <v>0</v>
      </c>
      <c r="Z24" s="74">
        <v>55930</v>
      </c>
      <c r="AA24" s="74">
        <v>117775</v>
      </c>
      <c r="AB24" s="74">
        <v>118238</v>
      </c>
      <c r="AC24" s="74">
        <v>126561</v>
      </c>
      <c r="AD24" s="74">
        <v>141173</v>
      </c>
      <c r="AE24" s="74">
        <v>138813</v>
      </c>
      <c r="AF24" s="74">
        <v>136585</v>
      </c>
      <c r="AG24" s="74">
        <v>134124</v>
      </c>
      <c r="AH24" s="74">
        <v>129436</v>
      </c>
      <c r="AI24" s="74">
        <v>123668</v>
      </c>
      <c r="AJ24" s="74">
        <v>116906</v>
      </c>
      <c r="AK24" s="74">
        <v>107546</v>
      </c>
      <c r="AL24" s="74">
        <v>93236</v>
      </c>
      <c r="AM24" s="74">
        <v>79115</v>
      </c>
      <c r="AN24" s="74">
        <v>67676</v>
      </c>
    </row>
    <row r="25" spans="2:40" x14ac:dyDescent="0.25">
      <c r="B25" s="69" t="s">
        <v>161</v>
      </c>
      <c r="C25" s="69" t="s">
        <v>93</v>
      </c>
      <c r="D25" s="69" t="s">
        <v>162</v>
      </c>
      <c r="E25" s="69" t="s">
        <v>172</v>
      </c>
      <c r="F25" s="69" t="str">
        <f t="shared" si="2"/>
        <v>Medium (1.4L-2.0L)</v>
      </c>
      <c r="G25" s="69" t="s">
        <v>169</v>
      </c>
      <c r="H25" s="69" t="s">
        <v>110</v>
      </c>
      <c r="I25" s="73" t="str">
        <f t="shared" si="1"/>
        <v>PC, Medium (1.4L-2.0L), E5</v>
      </c>
      <c r="J25" s="74">
        <v>0</v>
      </c>
      <c r="K25" s="74">
        <v>0</v>
      </c>
      <c r="L25" s="74">
        <v>0</v>
      </c>
      <c r="M25" s="74">
        <v>0</v>
      </c>
      <c r="N25" s="74">
        <v>0</v>
      </c>
      <c r="O25" s="74">
        <v>0</v>
      </c>
      <c r="P25" s="74">
        <v>0</v>
      </c>
      <c r="Q25" s="74">
        <v>0</v>
      </c>
      <c r="R25" s="74">
        <v>0</v>
      </c>
      <c r="S25" s="74">
        <v>0</v>
      </c>
      <c r="T25" s="74">
        <v>0</v>
      </c>
      <c r="U25" s="74">
        <v>0</v>
      </c>
      <c r="V25" s="74">
        <v>0</v>
      </c>
      <c r="W25" s="74">
        <v>0</v>
      </c>
      <c r="X25" s="74">
        <v>0</v>
      </c>
      <c r="Y25" s="74">
        <v>0</v>
      </c>
      <c r="Z25" s="74">
        <v>0</v>
      </c>
      <c r="AA25" s="74">
        <v>0</v>
      </c>
      <c r="AB25" s="74">
        <v>0</v>
      </c>
      <c r="AC25" s="74">
        <v>0</v>
      </c>
      <c r="AD25" s="74">
        <v>0</v>
      </c>
      <c r="AE25" s="74">
        <v>8353</v>
      </c>
      <c r="AF25" s="74">
        <v>14472</v>
      </c>
      <c r="AG25" s="74">
        <v>20190</v>
      </c>
      <c r="AH25" s="74">
        <v>27634</v>
      </c>
      <c r="AI25" s="74">
        <v>27408</v>
      </c>
      <c r="AJ25" s="74">
        <v>27520</v>
      </c>
      <c r="AK25" s="74">
        <v>29311</v>
      </c>
      <c r="AL25" s="74">
        <v>26601</v>
      </c>
      <c r="AM25" s="74">
        <v>24075</v>
      </c>
      <c r="AN25" s="74">
        <v>22145</v>
      </c>
    </row>
    <row r="26" spans="2:40" x14ac:dyDescent="0.25">
      <c r="B26" s="69" t="s">
        <v>161</v>
      </c>
      <c r="C26" s="69" t="s">
        <v>93</v>
      </c>
      <c r="D26" s="69" t="s">
        <v>162</v>
      </c>
      <c r="E26" s="69" t="s">
        <v>172</v>
      </c>
      <c r="F26" s="69" t="str">
        <f t="shared" si="2"/>
        <v>Medium (1.4L-2.0L)</v>
      </c>
      <c r="G26" s="69" t="s">
        <v>170</v>
      </c>
      <c r="H26" s="69" t="s">
        <v>111</v>
      </c>
      <c r="I26" s="73" t="str">
        <f t="shared" si="1"/>
        <v>PC, Medium (1.4L-2.0L), E 6 a b c</v>
      </c>
      <c r="J26" s="74">
        <v>0</v>
      </c>
      <c r="K26" s="74">
        <v>0</v>
      </c>
      <c r="L26" s="74">
        <v>0</v>
      </c>
      <c r="M26" s="74">
        <v>0</v>
      </c>
      <c r="N26" s="74">
        <v>0</v>
      </c>
      <c r="O26" s="74">
        <v>0</v>
      </c>
      <c r="P26" s="74">
        <v>0</v>
      </c>
      <c r="Q26" s="74">
        <v>0</v>
      </c>
      <c r="R26" s="74">
        <v>0</v>
      </c>
      <c r="S26" s="74">
        <v>0</v>
      </c>
      <c r="T26" s="74">
        <v>0</v>
      </c>
      <c r="U26" s="74">
        <v>0</v>
      </c>
      <c r="V26" s="74">
        <v>0</v>
      </c>
      <c r="W26" s="74">
        <v>0</v>
      </c>
      <c r="X26" s="74">
        <v>0</v>
      </c>
      <c r="Y26" s="74">
        <v>0</v>
      </c>
      <c r="Z26" s="74">
        <v>0</v>
      </c>
      <c r="AA26" s="74">
        <v>0</v>
      </c>
      <c r="AB26" s="74">
        <v>0</v>
      </c>
      <c r="AC26" s="74">
        <v>0</v>
      </c>
      <c r="AD26" s="74">
        <v>0</v>
      </c>
      <c r="AE26" s="74">
        <v>0</v>
      </c>
      <c r="AF26" s="74">
        <v>0</v>
      </c>
      <c r="AG26" s="74">
        <v>0</v>
      </c>
      <c r="AH26" s="74">
        <v>0</v>
      </c>
      <c r="AI26" s="74">
        <v>9592</v>
      </c>
      <c r="AJ26" s="74">
        <v>20075</v>
      </c>
      <c r="AK26" s="74">
        <v>40112</v>
      </c>
      <c r="AL26" s="74">
        <v>53100</v>
      </c>
      <c r="AM26" s="74">
        <v>49133</v>
      </c>
      <c r="AN26" s="74">
        <v>45942</v>
      </c>
    </row>
    <row r="27" spans="2:40" x14ac:dyDescent="0.25">
      <c r="B27" s="69" t="s">
        <v>161</v>
      </c>
      <c r="C27" s="69" t="s">
        <v>93</v>
      </c>
      <c r="D27" s="69" t="s">
        <v>162</v>
      </c>
      <c r="E27" s="69" t="s">
        <v>172</v>
      </c>
      <c r="F27" s="69" t="str">
        <f t="shared" si="2"/>
        <v>Medium (1.4L-2.0L)</v>
      </c>
      <c r="G27" s="69" t="s">
        <v>171</v>
      </c>
      <c r="H27" s="69" t="s">
        <v>105</v>
      </c>
      <c r="I27" s="73" t="str">
        <f t="shared" si="1"/>
        <v>PC, Medium (1.4L-2.0L), E 6 d-Temp</v>
      </c>
      <c r="J27" s="74">
        <v>0</v>
      </c>
      <c r="K27" s="74">
        <v>0</v>
      </c>
      <c r="L27" s="74">
        <v>0</v>
      </c>
      <c r="M27" s="74">
        <v>0</v>
      </c>
      <c r="N27" s="74">
        <v>0</v>
      </c>
      <c r="O27" s="74">
        <v>0</v>
      </c>
      <c r="P27" s="74">
        <v>0</v>
      </c>
      <c r="Q27" s="74">
        <v>0</v>
      </c>
      <c r="R27" s="74">
        <v>0</v>
      </c>
      <c r="S27" s="74">
        <v>0</v>
      </c>
      <c r="T27" s="74">
        <v>0</v>
      </c>
      <c r="U27" s="74">
        <v>0</v>
      </c>
      <c r="V27" s="74">
        <v>0</v>
      </c>
      <c r="W27" s="74">
        <v>0</v>
      </c>
      <c r="X27" s="74">
        <v>0</v>
      </c>
      <c r="Y27" s="74">
        <v>0</v>
      </c>
      <c r="Z27" s="74">
        <v>0</v>
      </c>
      <c r="AA27" s="74">
        <v>0</v>
      </c>
      <c r="AB27" s="74">
        <v>0</v>
      </c>
      <c r="AC27" s="74">
        <v>0</v>
      </c>
      <c r="AD27" s="74">
        <v>0</v>
      </c>
      <c r="AE27" s="74">
        <v>0</v>
      </c>
      <c r="AF27" s="74">
        <v>0</v>
      </c>
      <c r="AG27" s="74">
        <v>0</v>
      </c>
      <c r="AH27" s="74">
        <v>0</v>
      </c>
      <c r="AI27" s="74">
        <v>0</v>
      </c>
      <c r="AJ27" s="74">
        <v>0</v>
      </c>
      <c r="AK27" s="74">
        <v>0</v>
      </c>
      <c r="AL27" s="74">
        <v>0</v>
      </c>
      <c r="AM27" s="74">
        <v>15191</v>
      </c>
      <c r="AN27" s="74">
        <v>25396</v>
      </c>
    </row>
    <row r="28" spans="2:40" x14ac:dyDescent="0.25">
      <c r="B28" s="69" t="s">
        <v>161</v>
      </c>
      <c r="C28" s="69" t="s">
        <v>93</v>
      </c>
      <c r="D28" s="69" t="s">
        <v>162</v>
      </c>
      <c r="E28" s="69" t="s">
        <v>173</v>
      </c>
      <c r="F28" s="69" t="str">
        <f>LEFT(E28,5)&amp;" (&gt;2.0L)"</f>
        <v>Large (&gt;2.0L)</v>
      </c>
      <c r="G28" s="69" t="s">
        <v>94</v>
      </c>
      <c r="H28" s="69" t="s">
        <v>94</v>
      </c>
      <c r="I28" s="73" t="str">
        <f t="shared" si="1"/>
        <v>PC, Large (&gt;2.0L), PRE ECE</v>
      </c>
      <c r="J28" s="74">
        <v>0</v>
      </c>
      <c r="K28" s="74">
        <v>0</v>
      </c>
      <c r="L28" s="74">
        <v>0</v>
      </c>
      <c r="M28" s="74">
        <v>0</v>
      </c>
      <c r="N28" s="74">
        <v>0</v>
      </c>
      <c r="O28" s="74">
        <v>0</v>
      </c>
      <c r="P28" s="74">
        <v>0</v>
      </c>
      <c r="Q28" s="74">
        <v>0</v>
      </c>
      <c r="R28" s="74">
        <v>0</v>
      </c>
      <c r="S28" s="74">
        <v>0</v>
      </c>
      <c r="T28" s="74">
        <v>0</v>
      </c>
      <c r="U28" s="74">
        <v>0</v>
      </c>
      <c r="V28" s="74">
        <v>0</v>
      </c>
      <c r="W28" s="74">
        <v>0</v>
      </c>
      <c r="X28" s="74">
        <v>0</v>
      </c>
      <c r="Y28" s="74">
        <v>0</v>
      </c>
      <c r="Z28" s="74">
        <v>0</v>
      </c>
      <c r="AA28" s="74">
        <v>0</v>
      </c>
      <c r="AB28" s="74">
        <v>0</v>
      </c>
      <c r="AC28" s="74">
        <v>0</v>
      </c>
      <c r="AD28" s="74">
        <v>0</v>
      </c>
      <c r="AE28" s="74">
        <v>0</v>
      </c>
      <c r="AF28" s="74">
        <v>0</v>
      </c>
      <c r="AG28" s="74">
        <v>0</v>
      </c>
      <c r="AH28" s="74">
        <v>0</v>
      </c>
      <c r="AI28" s="74">
        <v>0</v>
      </c>
      <c r="AJ28" s="74">
        <v>0</v>
      </c>
      <c r="AK28" s="74">
        <v>0</v>
      </c>
      <c r="AL28" s="74">
        <v>0</v>
      </c>
      <c r="AM28" s="74">
        <v>0</v>
      </c>
      <c r="AN28" s="74">
        <v>0</v>
      </c>
    </row>
    <row r="29" spans="2:40" x14ac:dyDescent="0.25">
      <c r="B29" s="69" t="s">
        <v>161</v>
      </c>
      <c r="C29" s="69" t="s">
        <v>93</v>
      </c>
      <c r="D29" s="69" t="s">
        <v>162</v>
      </c>
      <c r="E29" s="69" t="s">
        <v>173</v>
      </c>
      <c r="F29" s="69" t="str">
        <f t="shared" ref="F29:F38" si="3">LEFT(E29,5)&amp;" (&gt;2.0L)"</f>
        <v>Large (&gt;2.0L)</v>
      </c>
      <c r="G29" s="69" t="s">
        <v>95</v>
      </c>
      <c r="H29" s="69" t="s">
        <v>95</v>
      </c>
      <c r="I29" s="73" t="str">
        <f t="shared" si="1"/>
        <v>PC, Large (&gt;2.0L), ECE 15/00-01</v>
      </c>
      <c r="J29" s="74">
        <v>1319</v>
      </c>
      <c r="K29" s="74">
        <v>1014</v>
      </c>
      <c r="L29" s="74">
        <v>668</v>
      </c>
      <c r="M29" s="74">
        <v>511</v>
      </c>
      <c r="N29" s="74">
        <v>356</v>
      </c>
      <c r="O29" s="74">
        <v>199</v>
      </c>
      <c r="P29" s="74">
        <v>1</v>
      </c>
      <c r="Q29" s="74">
        <v>0</v>
      </c>
      <c r="R29" s="74">
        <v>0</v>
      </c>
      <c r="S29" s="74">
        <v>0</v>
      </c>
      <c r="T29" s="74">
        <v>0</v>
      </c>
      <c r="U29" s="74">
        <v>0</v>
      </c>
      <c r="V29" s="74">
        <v>0</v>
      </c>
      <c r="W29" s="74">
        <v>0</v>
      </c>
      <c r="X29" s="74">
        <v>0</v>
      </c>
      <c r="Y29" s="74">
        <v>0</v>
      </c>
      <c r="Z29" s="74">
        <v>0</v>
      </c>
      <c r="AA29" s="74">
        <v>0</v>
      </c>
      <c r="AB29" s="74">
        <v>0</v>
      </c>
      <c r="AC29" s="74">
        <v>0</v>
      </c>
      <c r="AD29" s="74">
        <v>0</v>
      </c>
      <c r="AE29" s="74">
        <v>0</v>
      </c>
      <c r="AF29" s="74">
        <v>0</v>
      </c>
      <c r="AG29" s="74">
        <v>0</v>
      </c>
      <c r="AH29" s="74">
        <v>0</v>
      </c>
      <c r="AI29" s="74">
        <v>0</v>
      </c>
      <c r="AJ29" s="74">
        <v>0</v>
      </c>
      <c r="AK29" s="74">
        <v>0</v>
      </c>
      <c r="AL29" s="74">
        <v>0</v>
      </c>
      <c r="AM29" s="74">
        <v>0</v>
      </c>
      <c r="AN29" s="74">
        <v>0</v>
      </c>
    </row>
    <row r="30" spans="2:40" x14ac:dyDescent="0.25">
      <c r="B30" s="69" t="s">
        <v>161</v>
      </c>
      <c r="C30" s="69" t="s">
        <v>93</v>
      </c>
      <c r="D30" s="69" t="s">
        <v>162</v>
      </c>
      <c r="E30" s="69" t="s">
        <v>173</v>
      </c>
      <c r="F30" s="69" t="str">
        <f t="shared" si="3"/>
        <v>Large (&gt;2.0L)</v>
      </c>
      <c r="G30" s="69" t="s">
        <v>96</v>
      </c>
      <c r="H30" s="69" t="s">
        <v>96</v>
      </c>
      <c r="I30" s="73" t="str">
        <f t="shared" si="1"/>
        <v>PC, Large (&gt;2.0L), ECE 15/02</v>
      </c>
      <c r="J30" s="74">
        <v>2144</v>
      </c>
      <c r="K30" s="74">
        <v>1522</v>
      </c>
      <c r="L30" s="74">
        <v>1170</v>
      </c>
      <c r="M30" s="74">
        <v>851</v>
      </c>
      <c r="N30" s="74">
        <v>534</v>
      </c>
      <c r="O30" s="74">
        <v>596</v>
      </c>
      <c r="P30" s="74">
        <v>429</v>
      </c>
      <c r="Q30" s="74">
        <v>119</v>
      </c>
      <c r="R30" s="74">
        <v>116</v>
      </c>
      <c r="S30" s="74">
        <v>24</v>
      </c>
      <c r="T30" s="74">
        <v>2</v>
      </c>
      <c r="U30" s="74">
        <v>2</v>
      </c>
      <c r="V30" s="74">
        <v>0</v>
      </c>
      <c r="W30" s="74">
        <v>0</v>
      </c>
      <c r="X30" s="74">
        <v>0</v>
      </c>
      <c r="Y30" s="74">
        <v>0</v>
      </c>
      <c r="Z30" s="74">
        <v>0</v>
      </c>
      <c r="AA30" s="74">
        <v>0</v>
      </c>
      <c r="AB30" s="74">
        <v>0</v>
      </c>
      <c r="AC30" s="74">
        <v>0</v>
      </c>
      <c r="AD30" s="74">
        <v>0</v>
      </c>
      <c r="AE30" s="74">
        <v>0</v>
      </c>
      <c r="AF30" s="74">
        <v>0</v>
      </c>
      <c r="AG30" s="74">
        <v>0</v>
      </c>
      <c r="AH30" s="74">
        <v>0</v>
      </c>
      <c r="AI30" s="74">
        <v>0</v>
      </c>
      <c r="AJ30" s="74">
        <v>0</v>
      </c>
      <c r="AK30" s="74">
        <v>0</v>
      </c>
      <c r="AL30" s="74">
        <v>0</v>
      </c>
      <c r="AM30" s="74">
        <v>0</v>
      </c>
      <c r="AN30" s="74">
        <v>0</v>
      </c>
    </row>
    <row r="31" spans="2:40" x14ac:dyDescent="0.25">
      <c r="B31" s="69" t="s">
        <v>161</v>
      </c>
      <c r="C31" s="69" t="s">
        <v>93</v>
      </c>
      <c r="D31" s="69" t="s">
        <v>162</v>
      </c>
      <c r="E31" s="69" t="s">
        <v>173</v>
      </c>
      <c r="F31" s="69" t="str">
        <f t="shared" si="3"/>
        <v>Large (&gt;2.0L)</v>
      </c>
      <c r="G31" s="69" t="s">
        <v>97</v>
      </c>
      <c r="H31" s="69" t="s">
        <v>97</v>
      </c>
      <c r="I31" s="73" t="str">
        <f t="shared" si="1"/>
        <v>PC, Large (&gt;2.0L), ECE 15/03</v>
      </c>
      <c r="J31" s="74">
        <v>6431</v>
      </c>
      <c r="K31" s="74">
        <v>6255</v>
      </c>
      <c r="L31" s="74">
        <v>5616</v>
      </c>
      <c r="M31" s="74">
        <v>5108</v>
      </c>
      <c r="N31" s="74">
        <v>4452</v>
      </c>
      <c r="O31" s="74">
        <v>3971</v>
      </c>
      <c r="P31" s="74">
        <v>3288</v>
      </c>
      <c r="Q31" s="74">
        <v>2604</v>
      </c>
      <c r="R31" s="74">
        <v>1807</v>
      </c>
      <c r="S31" s="74">
        <v>1109</v>
      </c>
      <c r="T31" s="74">
        <v>377</v>
      </c>
      <c r="U31" s="74">
        <v>294</v>
      </c>
      <c r="V31" s="74">
        <v>188</v>
      </c>
      <c r="W31" s="74">
        <v>101</v>
      </c>
      <c r="X31" s="74">
        <v>30</v>
      </c>
      <c r="Y31" s="74">
        <v>0</v>
      </c>
      <c r="Z31" s="74">
        <v>0</v>
      </c>
      <c r="AA31" s="74">
        <v>0</v>
      </c>
      <c r="AB31" s="74">
        <v>0</v>
      </c>
      <c r="AC31" s="74">
        <v>0</v>
      </c>
      <c r="AD31" s="74">
        <v>0</v>
      </c>
      <c r="AE31" s="74">
        <v>0</v>
      </c>
      <c r="AF31" s="74">
        <v>0</v>
      </c>
      <c r="AG31" s="74">
        <v>0</v>
      </c>
      <c r="AH31" s="74">
        <v>0</v>
      </c>
      <c r="AI31" s="74">
        <v>0</v>
      </c>
      <c r="AJ31" s="74">
        <v>0</v>
      </c>
      <c r="AK31" s="74">
        <v>0</v>
      </c>
      <c r="AL31" s="74">
        <v>0</v>
      </c>
      <c r="AM31" s="74">
        <v>0</v>
      </c>
      <c r="AN31" s="74">
        <v>0</v>
      </c>
    </row>
    <row r="32" spans="2:40" x14ac:dyDescent="0.25">
      <c r="B32" s="69" t="s">
        <v>161</v>
      </c>
      <c r="C32" s="69" t="s">
        <v>93</v>
      </c>
      <c r="D32" s="69" t="s">
        <v>162</v>
      </c>
      <c r="E32" s="69" t="s">
        <v>173</v>
      </c>
      <c r="F32" s="69" t="str">
        <f t="shared" si="3"/>
        <v>Large (&gt;2.0L)</v>
      </c>
      <c r="G32" s="69" t="s">
        <v>98</v>
      </c>
      <c r="H32" s="69" t="s">
        <v>98</v>
      </c>
      <c r="I32" s="73" t="str">
        <f t="shared" si="1"/>
        <v>PC, Large (&gt;2.0L), ECE 15/04</v>
      </c>
      <c r="J32" s="74">
        <v>6596</v>
      </c>
      <c r="K32" s="74">
        <v>8115</v>
      </c>
      <c r="L32" s="74">
        <v>8012</v>
      </c>
      <c r="M32" s="74">
        <v>8172</v>
      </c>
      <c r="N32" s="74">
        <v>8548</v>
      </c>
      <c r="O32" s="74">
        <v>9332</v>
      </c>
      <c r="P32" s="74">
        <v>10125</v>
      </c>
      <c r="Q32" s="74">
        <v>10752</v>
      </c>
      <c r="R32" s="74">
        <v>11075</v>
      </c>
      <c r="S32" s="74">
        <v>9659</v>
      </c>
      <c r="T32" s="74">
        <v>6767</v>
      </c>
      <c r="U32" s="74">
        <v>5879</v>
      </c>
      <c r="V32" s="74">
        <v>4282</v>
      </c>
      <c r="W32" s="74">
        <v>3564</v>
      </c>
      <c r="X32" s="74">
        <v>2584</v>
      </c>
      <c r="Y32" s="74">
        <v>2192</v>
      </c>
      <c r="Z32" s="74">
        <v>1621</v>
      </c>
      <c r="AA32" s="74">
        <v>1353</v>
      </c>
      <c r="AB32" s="74">
        <v>188</v>
      </c>
      <c r="AC32" s="74">
        <v>149</v>
      </c>
      <c r="AD32" s="74">
        <v>118</v>
      </c>
      <c r="AE32" s="74">
        <v>86</v>
      </c>
      <c r="AF32" s="74">
        <v>73</v>
      </c>
      <c r="AG32" s="74">
        <v>33</v>
      </c>
      <c r="AH32" s="74">
        <v>26</v>
      </c>
      <c r="AI32" s="74">
        <v>19</v>
      </c>
      <c r="AJ32" s="74">
        <v>13</v>
      </c>
      <c r="AK32" s="74">
        <v>7</v>
      </c>
      <c r="AL32" s="74">
        <v>4</v>
      </c>
      <c r="AM32" s="74">
        <v>1</v>
      </c>
      <c r="AN32" s="74">
        <v>1</v>
      </c>
    </row>
    <row r="33" spans="2:40" x14ac:dyDescent="0.25">
      <c r="B33" s="69" t="s">
        <v>161</v>
      </c>
      <c r="C33" s="69" t="s">
        <v>93</v>
      </c>
      <c r="D33" s="69" t="s">
        <v>162</v>
      </c>
      <c r="E33" s="69" t="s">
        <v>173</v>
      </c>
      <c r="F33" s="69" t="str">
        <f t="shared" si="3"/>
        <v>Large (&gt;2.0L)</v>
      </c>
      <c r="G33" s="69" t="s">
        <v>165</v>
      </c>
      <c r="H33" s="69" t="s">
        <v>99</v>
      </c>
      <c r="I33" s="73" t="str">
        <f>C33&amp;", "&amp;F33&amp;", "&amp;H33</f>
        <v>PC, Large (&gt;2.0L), E 1</v>
      </c>
      <c r="J33" s="74">
        <v>0</v>
      </c>
      <c r="K33" s="74">
        <v>0</v>
      </c>
      <c r="L33" s="74">
        <v>1279</v>
      </c>
      <c r="M33" s="74">
        <v>2384</v>
      </c>
      <c r="N33" s="74">
        <v>3918</v>
      </c>
      <c r="O33" s="74">
        <v>5758</v>
      </c>
      <c r="P33" s="74">
        <v>8740</v>
      </c>
      <c r="Q33" s="74">
        <v>9916</v>
      </c>
      <c r="R33" s="74">
        <v>11372</v>
      </c>
      <c r="S33" s="74">
        <v>12242</v>
      </c>
      <c r="T33" s="74">
        <v>12463</v>
      </c>
      <c r="U33" s="74">
        <v>12249</v>
      </c>
      <c r="V33" s="74">
        <v>12872</v>
      </c>
      <c r="W33" s="74">
        <v>12406</v>
      </c>
      <c r="X33" s="74">
        <v>12432</v>
      </c>
      <c r="Y33" s="74">
        <v>11303</v>
      </c>
      <c r="Z33" s="74">
        <v>10921</v>
      </c>
      <c r="AA33" s="74">
        <v>9174</v>
      </c>
      <c r="AB33" s="74">
        <v>4072</v>
      </c>
      <c r="AC33" s="74">
        <v>2713</v>
      </c>
      <c r="AD33" s="74">
        <v>1912</v>
      </c>
      <c r="AE33" s="74">
        <v>1408</v>
      </c>
      <c r="AF33" s="74">
        <v>1012</v>
      </c>
      <c r="AG33" s="74">
        <v>425</v>
      </c>
      <c r="AH33" s="74">
        <v>205</v>
      </c>
      <c r="AI33" s="74">
        <v>153</v>
      </c>
      <c r="AJ33" s="74">
        <v>101</v>
      </c>
      <c r="AK33" s="74">
        <v>53</v>
      </c>
      <c r="AL33" s="74">
        <v>33</v>
      </c>
      <c r="AM33" s="74">
        <v>11</v>
      </c>
      <c r="AN33" s="74">
        <v>10</v>
      </c>
    </row>
    <row r="34" spans="2:40" x14ac:dyDescent="0.25">
      <c r="B34" s="69" t="s">
        <v>161</v>
      </c>
      <c r="C34" s="69" t="s">
        <v>93</v>
      </c>
      <c r="D34" s="69" t="s">
        <v>162</v>
      </c>
      <c r="E34" s="69" t="s">
        <v>173</v>
      </c>
      <c r="F34" s="69" t="str">
        <f t="shared" si="3"/>
        <v>Large (&gt;2.0L)</v>
      </c>
      <c r="G34" s="69" t="s">
        <v>166</v>
      </c>
      <c r="H34" s="69" t="s">
        <v>100</v>
      </c>
      <c r="I34" s="73" t="str">
        <f t="shared" si="1"/>
        <v>PC, Large (&gt;2.0L), E 2</v>
      </c>
      <c r="J34" s="74">
        <v>0</v>
      </c>
      <c r="K34" s="74">
        <v>0</v>
      </c>
      <c r="L34" s="74">
        <v>0</v>
      </c>
      <c r="M34" s="74">
        <v>0</v>
      </c>
      <c r="N34" s="74">
        <v>0</v>
      </c>
      <c r="O34" s="74">
        <v>0</v>
      </c>
      <c r="P34" s="74">
        <v>0</v>
      </c>
      <c r="Q34" s="74">
        <v>2910</v>
      </c>
      <c r="R34" s="74">
        <v>6792</v>
      </c>
      <c r="S34" s="74">
        <v>11624</v>
      </c>
      <c r="T34" s="74">
        <v>18134</v>
      </c>
      <c r="U34" s="74">
        <v>23512</v>
      </c>
      <c r="V34" s="74">
        <v>25181</v>
      </c>
      <c r="W34" s="74">
        <v>26865</v>
      </c>
      <c r="X34" s="74">
        <v>29261</v>
      </c>
      <c r="Y34" s="74">
        <v>31235</v>
      </c>
      <c r="Z34" s="74">
        <v>34305</v>
      </c>
      <c r="AA34" s="74">
        <v>36208</v>
      </c>
      <c r="AB34" s="74">
        <v>18283</v>
      </c>
      <c r="AC34" s="74">
        <v>16082</v>
      </c>
      <c r="AD34" s="74">
        <v>13114</v>
      </c>
      <c r="AE34" s="74">
        <v>10753</v>
      </c>
      <c r="AF34" s="74">
        <v>8375</v>
      </c>
      <c r="AG34" s="74">
        <v>7055</v>
      </c>
      <c r="AH34" s="74">
        <v>5433</v>
      </c>
      <c r="AI34" s="74">
        <v>4052</v>
      </c>
      <c r="AJ34" s="74">
        <v>2665</v>
      </c>
      <c r="AK34" s="74">
        <v>1416</v>
      </c>
      <c r="AL34" s="74">
        <v>852</v>
      </c>
      <c r="AM34" s="74">
        <v>288</v>
      </c>
      <c r="AN34" s="74">
        <v>259</v>
      </c>
    </row>
    <row r="35" spans="2:40" x14ac:dyDescent="0.25">
      <c r="B35" s="69" t="s">
        <v>161</v>
      </c>
      <c r="C35" s="69" t="s">
        <v>93</v>
      </c>
      <c r="D35" s="69" t="s">
        <v>162</v>
      </c>
      <c r="E35" s="69" t="s">
        <v>173</v>
      </c>
      <c r="F35" s="69" t="str">
        <f t="shared" si="3"/>
        <v>Large (&gt;2.0L)</v>
      </c>
      <c r="G35" s="69" t="s">
        <v>167</v>
      </c>
      <c r="H35" s="69" t="s">
        <v>101</v>
      </c>
      <c r="I35" s="73" t="str">
        <f t="shared" si="1"/>
        <v>PC, Large (&gt;2.0L), E 3</v>
      </c>
      <c r="J35" s="74">
        <v>0</v>
      </c>
      <c r="K35" s="74">
        <v>0</v>
      </c>
      <c r="L35" s="74">
        <v>0</v>
      </c>
      <c r="M35" s="74">
        <v>0</v>
      </c>
      <c r="N35" s="74">
        <v>0</v>
      </c>
      <c r="O35" s="74">
        <v>0</v>
      </c>
      <c r="P35" s="74">
        <v>0</v>
      </c>
      <c r="Q35" s="74">
        <v>0</v>
      </c>
      <c r="R35" s="74">
        <v>0</v>
      </c>
      <c r="S35" s="74">
        <v>0</v>
      </c>
      <c r="T35" s="74">
        <v>0</v>
      </c>
      <c r="U35" s="74">
        <v>0</v>
      </c>
      <c r="V35" s="74">
        <v>4540</v>
      </c>
      <c r="W35" s="74">
        <v>9476</v>
      </c>
      <c r="X35" s="74">
        <v>15778</v>
      </c>
      <c r="Y35" s="74">
        <v>23768</v>
      </c>
      <c r="Z35" s="74">
        <v>27197</v>
      </c>
      <c r="AA35" s="74">
        <v>30413</v>
      </c>
      <c r="AB35" s="74">
        <v>14810</v>
      </c>
      <c r="AC35" s="74">
        <v>14294</v>
      </c>
      <c r="AD35" s="74">
        <v>13367</v>
      </c>
      <c r="AE35" s="74">
        <v>12108</v>
      </c>
      <c r="AF35" s="74">
        <v>10800</v>
      </c>
      <c r="AG35" s="74">
        <v>9699</v>
      </c>
      <c r="AH35" s="74">
        <v>8655</v>
      </c>
      <c r="AI35" s="74">
        <v>7470</v>
      </c>
      <c r="AJ35" s="74">
        <v>6111</v>
      </c>
      <c r="AK35" s="74">
        <v>4124</v>
      </c>
      <c r="AL35" s="74">
        <v>2915</v>
      </c>
      <c r="AM35" s="74">
        <v>2324</v>
      </c>
      <c r="AN35" s="74">
        <v>1553</v>
      </c>
    </row>
    <row r="36" spans="2:40" x14ac:dyDescent="0.25">
      <c r="B36" s="69" t="s">
        <v>161</v>
      </c>
      <c r="C36" s="69" t="s">
        <v>93</v>
      </c>
      <c r="D36" s="69" t="s">
        <v>162</v>
      </c>
      <c r="E36" s="69" t="s">
        <v>173</v>
      </c>
      <c r="F36" s="69" t="str">
        <f t="shared" si="3"/>
        <v>Large (&gt;2.0L)</v>
      </c>
      <c r="G36" s="69" t="s">
        <v>168</v>
      </c>
      <c r="H36" s="69" t="s">
        <v>102</v>
      </c>
      <c r="I36" s="73" t="str">
        <f t="shared" si="1"/>
        <v>PC, Large (&gt;2.0L), E 4</v>
      </c>
      <c r="J36" s="74">
        <v>0</v>
      </c>
      <c r="K36" s="74">
        <v>0</v>
      </c>
      <c r="L36" s="74">
        <v>0</v>
      </c>
      <c r="M36" s="74">
        <v>0</v>
      </c>
      <c r="N36" s="74">
        <v>0</v>
      </c>
      <c r="O36" s="74">
        <v>0</v>
      </c>
      <c r="P36" s="74">
        <v>0</v>
      </c>
      <c r="Q36" s="74">
        <v>0</v>
      </c>
      <c r="R36" s="74">
        <v>0</v>
      </c>
      <c r="S36" s="74">
        <v>0</v>
      </c>
      <c r="T36" s="74">
        <v>0</v>
      </c>
      <c r="U36" s="74">
        <v>0</v>
      </c>
      <c r="V36" s="74">
        <v>0</v>
      </c>
      <c r="W36" s="74">
        <v>0</v>
      </c>
      <c r="X36" s="74">
        <v>0</v>
      </c>
      <c r="Y36" s="74">
        <v>0</v>
      </c>
      <c r="Z36" s="74">
        <v>7406</v>
      </c>
      <c r="AA36" s="74">
        <v>16704</v>
      </c>
      <c r="AB36" s="74">
        <v>9792</v>
      </c>
      <c r="AC36" s="74">
        <v>10187</v>
      </c>
      <c r="AD36" s="74">
        <v>11317</v>
      </c>
      <c r="AE36" s="74">
        <v>10653</v>
      </c>
      <c r="AF36" s="74">
        <v>9814</v>
      </c>
      <c r="AG36" s="74">
        <v>9083</v>
      </c>
      <c r="AH36" s="74">
        <v>8472</v>
      </c>
      <c r="AI36" s="74">
        <v>7821</v>
      </c>
      <c r="AJ36" s="74">
        <v>7177</v>
      </c>
      <c r="AK36" s="74">
        <v>5942</v>
      </c>
      <c r="AL36" s="74">
        <v>5007</v>
      </c>
      <c r="AM36" s="74">
        <v>4280</v>
      </c>
      <c r="AN36" s="74">
        <v>3636</v>
      </c>
    </row>
    <row r="37" spans="2:40" x14ac:dyDescent="0.25">
      <c r="B37" s="69" t="s">
        <v>161</v>
      </c>
      <c r="C37" s="69" t="s">
        <v>93</v>
      </c>
      <c r="D37" s="69" t="s">
        <v>162</v>
      </c>
      <c r="E37" s="69" t="s">
        <v>173</v>
      </c>
      <c r="F37" s="69" t="str">
        <f t="shared" si="3"/>
        <v>Large (&gt;2.0L)</v>
      </c>
      <c r="G37" s="69" t="s">
        <v>169</v>
      </c>
      <c r="H37" s="69" t="s">
        <v>103</v>
      </c>
      <c r="I37" s="73" t="str">
        <f t="shared" si="1"/>
        <v>PC, Large (&gt;2.0L), E 5</v>
      </c>
      <c r="J37" s="74">
        <v>0</v>
      </c>
      <c r="K37" s="74">
        <v>0</v>
      </c>
      <c r="L37" s="74">
        <v>0</v>
      </c>
      <c r="M37" s="74">
        <v>0</v>
      </c>
      <c r="N37" s="74">
        <v>0</v>
      </c>
      <c r="O37" s="74">
        <v>0</v>
      </c>
      <c r="P37" s="74">
        <v>0</v>
      </c>
      <c r="Q37" s="74">
        <v>0</v>
      </c>
      <c r="R37" s="74">
        <v>0</v>
      </c>
      <c r="S37" s="74">
        <v>0</v>
      </c>
      <c r="T37" s="74">
        <v>0</v>
      </c>
      <c r="U37" s="74">
        <v>0</v>
      </c>
      <c r="V37" s="74">
        <v>0</v>
      </c>
      <c r="W37" s="74">
        <v>0</v>
      </c>
      <c r="X37" s="74">
        <v>0</v>
      </c>
      <c r="Y37" s="74">
        <v>0</v>
      </c>
      <c r="Z37" s="74">
        <v>0</v>
      </c>
      <c r="AA37" s="74">
        <v>0</v>
      </c>
      <c r="AB37" s="74">
        <v>0</v>
      </c>
      <c r="AC37" s="74">
        <v>0</v>
      </c>
      <c r="AD37" s="74">
        <v>0</v>
      </c>
      <c r="AE37" s="74">
        <v>600</v>
      </c>
      <c r="AF37" s="74">
        <v>1019</v>
      </c>
      <c r="AG37" s="74">
        <v>1356</v>
      </c>
      <c r="AH37" s="74">
        <v>1717</v>
      </c>
      <c r="AI37" s="74">
        <v>1667</v>
      </c>
      <c r="AJ37" s="74">
        <v>1685</v>
      </c>
      <c r="AK37" s="74">
        <v>1606</v>
      </c>
      <c r="AL37" s="74">
        <v>1417</v>
      </c>
      <c r="AM37" s="74">
        <v>1292</v>
      </c>
      <c r="AN37" s="74">
        <v>1181</v>
      </c>
    </row>
    <row r="38" spans="2:40" x14ac:dyDescent="0.25">
      <c r="B38" s="69" t="s">
        <v>161</v>
      </c>
      <c r="C38" s="69" t="s">
        <v>93</v>
      </c>
      <c r="D38" s="69" t="s">
        <v>162</v>
      </c>
      <c r="E38" s="69" t="s">
        <v>173</v>
      </c>
      <c r="F38" s="69" t="str">
        <f t="shared" si="3"/>
        <v>Large (&gt;2.0L)</v>
      </c>
      <c r="G38" s="69" t="s">
        <v>170</v>
      </c>
      <c r="H38" s="69" t="s">
        <v>111</v>
      </c>
      <c r="I38" s="73" t="str">
        <f t="shared" si="1"/>
        <v>PC, Large (&gt;2.0L), E 6 a b c</v>
      </c>
      <c r="J38" s="74">
        <v>0</v>
      </c>
      <c r="K38" s="74">
        <v>0</v>
      </c>
      <c r="L38" s="74">
        <v>0</v>
      </c>
      <c r="M38" s="74">
        <v>0</v>
      </c>
      <c r="N38" s="74">
        <v>0</v>
      </c>
      <c r="O38" s="74">
        <v>0</v>
      </c>
      <c r="P38" s="74">
        <v>0</v>
      </c>
      <c r="Q38" s="74">
        <v>0</v>
      </c>
      <c r="R38" s="74">
        <v>0</v>
      </c>
      <c r="S38" s="74">
        <v>0</v>
      </c>
      <c r="T38" s="74">
        <v>0</v>
      </c>
      <c r="U38" s="74">
        <v>0</v>
      </c>
      <c r="V38" s="74">
        <v>0</v>
      </c>
      <c r="W38" s="74">
        <v>0</v>
      </c>
      <c r="X38" s="74">
        <v>0</v>
      </c>
      <c r="Y38" s="74">
        <v>0</v>
      </c>
      <c r="Z38" s="74">
        <v>0</v>
      </c>
      <c r="AA38" s="74">
        <v>0</v>
      </c>
      <c r="AB38" s="74">
        <v>0</v>
      </c>
      <c r="AC38" s="74">
        <v>0</v>
      </c>
      <c r="AD38" s="74">
        <v>0</v>
      </c>
      <c r="AE38" s="74">
        <v>0</v>
      </c>
      <c r="AF38" s="74">
        <v>0</v>
      </c>
      <c r="AG38" s="74">
        <v>0</v>
      </c>
      <c r="AH38" s="74">
        <v>0</v>
      </c>
      <c r="AI38" s="74">
        <v>436</v>
      </c>
      <c r="AJ38" s="74">
        <v>756</v>
      </c>
      <c r="AK38" s="74">
        <v>2263</v>
      </c>
      <c r="AL38" s="74">
        <v>2916</v>
      </c>
      <c r="AM38" s="74">
        <v>2721</v>
      </c>
      <c r="AN38" s="74">
        <v>2528</v>
      </c>
    </row>
    <row r="39" spans="2:40" x14ac:dyDescent="0.25">
      <c r="B39" s="69" t="s">
        <v>161</v>
      </c>
      <c r="C39" s="69" t="s">
        <v>93</v>
      </c>
      <c r="D39" s="69" t="s">
        <v>162</v>
      </c>
      <c r="E39" s="69" t="s">
        <v>173</v>
      </c>
      <c r="F39" s="69" t="str">
        <f>E39&amp;" (&lt;2L)"</f>
        <v>Large-SUV-Executive (&lt;2L)</v>
      </c>
      <c r="G39" s="69" t="s">
        <v>171</v>
      </c>
      <c r="H39" s="69" t="s">
        <v>105</v>
      </c>
      <c r="I39" s="73" t="str">
        <f t="shared" si="1"/>
        <v>PC, Large-SUV-Executive (&lt;2L), E 6 d-Temp</v>
      </c>
      <c r="J39" s="74">
        <v>0</v>
      </c>
      <c r="K39" s="74">
        <v>0</v>
      </c>
      <c r="L39" s="74">
        <v>0</v>
      </c>
      <c r="M39" s="74">
        <v>0</v>
      </c>
      <c r="N39" s="74">
        <v>0</v>
      </c>
      <c r="O39" s="74">
        <v>0</v>
      </c>
      <c r="P39" s="74">
        <v>0</v>
      </c>
      <c r="Q39" s="74">
        <v>0</v>
      </c>
      <c r="R39" s="74">
        <v>0</v>
      </c>
      <c r="S39" s="74">
        <v>0</v>
      </c>
      <c r="T39" s="74">
        <v>0</v>
      </c>
      <c r="U39" s="74">
        <v>0</v>
      </c>
      <c r="V39" s="74">
        <v>0</v>
      </c>
      <c r="W39" s="74">
        <v>0</v>
      </c>
      <c r="X39" s="74">
        <v>0</v>
      </c>
      <c r="Y39" s="74">
        <v>0</v>
      </c>
      <c r="Z39" s="74">
        <v>0</v>
      </c>
      <c r="AA39" s="74">
        <v>0</v>
      </c>
      <c r="AB39" s="74">
        <v>0</v>
      </c>
      <c r="AC39" s="74">
        <v>0</v>
      </c>
      <c r="AD39" s="74">
        <v>0</v>
      </c>
      <c r="AE39" s="74">
        <v>0</v>
      </c>
      <c r="AF39" s="74">
        <v>0</v>
      </c>
      <c r="AG39" s="74">
        <v>0</v>
      </c>
      <c r="AH39" s="74">
        <v>0</v>
      </c>
      <c r="AI39" s="74">
        <v>0</v>
      </c>
      <c r="AJ39" s="74">
        <v>0</v>
      </c>
      <c r="AK39" s="74">
        <v>0</v>
      </c>
      <c r="AL39" s="74">
        <v>0</v>
      </c>
      <c r="AM39" s="74">
        <v>841</v>
      </c>
      <c r="AN39" s="74">
        <v>1398</v>
      </c>
    </row>
    <row r="40" spans="2:40" x14ac:dyDescent="0.25">
      <c r="B40" s="69" t="s">
        <v>161</v>
      </c>
      <c r="C40" s="69" t="s">
        <v>93</v>
      </c>
      <c r="D40" s="69" t="s">
        <v>174</v>
      </c>
      <c r="E40" s="69" t="s">
        <v>163</v>
      </c>
      <c r="F40" s="69" t="str">
        <f>E40</f>
        <v>Small</v>
      </c>
      <c r="G40" s="69" t="s">
        <v>168</v>
      </c>
      <c r="H40" s="69" t="s">
        <v>102</v>
      </c>
      <c r="I40" s="73" t="str">
        <f t="shared" si="1"/>
        <v>PC, Small, E 4</v>
      </c>
      <c r="J40" s="74">
        <v>0</v>
      </c>
      <c r="K40" s="74">
        <v>0</v>
      </c>
      <c r="L40" s="74">
        <v>0</v>
      </c>
      <c r="M40" s="74">
        <v>0</v>
      </c>
      <c r="N40" s="74">
        <v>0</v>
      </c>
      <c r="O40" s="74">
        <v>0</v>
      </c>
      <c r="P40" s="74">
        <v>0</v>
      </c>
      <c r="Q40" s="74">
        <v>0</v>
      </c>
      <c r="R40" s="74">
        <v>0</v>
      </c>
      <c r="S40" s="74">
        <v>0</v>
      </c>
      <c r="T40" s="74">
        <v>0</v>
      </c>
      <c r="U40" s="74">
        <v>0</v>
      </c>
      <c r="V40" s="74">
        <v>0</v>
      </c>
      <c r="W40" s="74">
        <v>0</v>
      </c>
      <c r="X40" s="74">
        <v>1</v>
      </c>
      <c r="Y40" s="74">
        <v>1</v>
      </c>
      <c r="Z40" s="74">
        <v>10</v>
      </c>
      <c r="AA40" s="74">
        <v>114</v>
      </c>
      <c r="AB40" s="74">
        <v>431</v>
      </c>
      <c r="AC40" s="74">
        <v>655</v>
      </c>
      <c r="AD40" s="74">
        <v>975</v>
      </c>
      <c r="AE40" s="74">
        <v>975</v>
      </c>
      <c r="AF40" s="74">
        <v>975</v>
      </c>
      <c r="AG40" s="74">
        <v>975</v>
      </c>
      <c r="AH40" s="74">
        <v>975</v>
      </c>
      <c r="AI40" s="74">
        <v>975</v>
      </c>
      <c r="AJ40" s="74">
        <v>975</v>
      </c>
      <c r="AK40" s="74">
        <v>975</v>
      </c>
      <c r="AL40" s="74">
        <v>975</v>
      </c>
      <c r="AM40" s="74">
        <v>975</v>
      </c>
      <c r="AN40" s="74">
        <v>975</v>
      </c>
    </row>
    <row r="41" spans="2:40" x14ac:dyDescent="0.25">
      <c r="B41" s="69" t="s">
        <v>161</v>
      </c>
      <c r="C41" s="69" t="s">
        <v>93</v>
      </c>
      <c r="D41" s="69" t="s">
        <v>174</v>
      </c>
      <c r="E41" s="69" t="s">
        <v>163</v>
      </c>
      <c r="F41" s="69" t="str">
        <f t="shared" ref="F41:F59" si="4">E41</f>
        <v>Small</v>
      </c>
      <c r="G41" s="69" t="s">
        <v>169</v>
      </c>
      <c r="H41" s="69" t="s">
        <v>103</v>
      </c>
      <c r="I41" s="73" t="str">
        <f t="shared" si="1"/>
        <v>PC, Small, E 5</v>
      </c>
      <c r="J41" s="74">
        <v>0</v>
      </c>
      <c r="K41" s="74">
        <v>0</v>
      </c>
      <c r="L41" s="74">
        <v>0</v>
      </c>
      <c r="M41" s="74">
        <v>0</v>
      </c>
      <c r="N41" s="74">
        <v>0</v>
      </c>
      <c r="O41" s="74">
        <v>0</v>
      </c>
      <c r="P41" s="74">
        <v>0</v>
      </c>
      <c r="Q41" s="74">
        <v>0</v>
      </c>
      <c r="R41" s="74">
        <v>0</v>
      </c>
      <c r="S41" s="74">
        <v>0</v>
      </c>
      <c r="T41" s="74">
        <v>0</v>
      </c>
      <c r="U41" s="74">
        <v>0</v>
      </c>
      <c r="V41" s="74">
        <v>0</v>
      </c>
      <c r="W41" s="74">
        <v>0</v>
      </c>
      <c r="X41" s="74">
        <v>0</v>
      </c>
      <c r="Y41" s="74">
        <v>0</v>
      </c>
      <c r="Z41" s="74">
        <v>0</v>
      </c>
      <c r="AA41" s="74">
        <v>0</v>
      </c>
      <c r="AB41" s="74">
        <v>0</v>
      </c>
      <c r="AC41" s="74">
        <v>0</v>
      </c>
      <c r="AD41" s="74">
        <v>0</v>
      </c>
      <c r="AE41" s="74">
        <v>104</v>
      </c>
      <c r="AF41" s="74">
        <v>192</v>
      </c>
      <c r="AG41" s="74">
        <v>339</v>
      </c>
      <c r="AH41" s="74">
        <v>502</v>
      </c>
      <c r="AI41" s="74">
        <v>502</v>
      </c>
      <c r="AJ41" s="74">
        <v>502</v>
      </c>
      <c r="AK41" s="74">
        <v>502</v>
      </c>
      <c r="AL41" s="74">
        <v>502</v>
      </c>
      <c r="AM41" s="74">
        <v>502</v>
      </c>
      <c r="AN41" s="74">
        <v>502</v>
      </c>
    </row>
    <row r="42" spans="2:40" x14ac:dyDescent="0.25">
      <c r="B42" s="69" t="s">
        <v>161</v>
      </c>
      <c r="C42" s="69" t="s">
        <v>93</v>
      </c>
      <c r="D42" s="69" t="s">
        <v>174</v>
      </c>
      <c r="E42" s="69" t="s">
        <v>163</v>
      </c>
      <c r="F42" s="69" t="str">
        <f t="shared" si="4"/>
        <v>Small</v>
      </c>
      <c r="G42" s="69" t="s">
        <v>170</v>
      </c>
      <c r="H42" s="69" t="s">
        <v>104</v>
      </c>
      <c r="I42" s="73" t="str">
        <f t="shared" si="1"/>
        <v xml:space="preserve">PC, Small, E 6 a b c </v>
      </c>
      <c r="J42" s="74">
        <v>0</v>
      </c>
      <c r="K42" s="74">
        <v>0</v>
      </c>
      <c r="L42" s="74">
        <v>0</v>
      </c>
      <c r="M42" s="74">
        <v>0</v>
      </c>
      <c r="N42" s="74">
        <v>0</v>
      </c>
      <c r="O42" s="74">
        <v>0</v>
      </c>
      <c r="P42" s="74">
        <v>0</v>
      </c>
      <c r="Q42" s="74">
        <v>0</v>
      </c>
      <c r="R42" s="74">
        <v>0</v>
      </c>
      <c r="S42" s="74">
        <v>0</v>
      </c>
      <c r="T42" s="74">
        <v>0</v>
      </c>
      <c r="U42" s="74">
        <v>0</v>
      </c>
      <c r="V42" s="74">
        <v>0</v>
      </c>
      <c r="W42" s="74">
        <v>0</v>
      </c>
      <c r="X42" s="74">
        <v>0</v>
      </c>
      <c r="Y42" s="74">
        <v>0</v>
      </c>
      <c r="Z42" s="74">
        <v>0</v>
      </c>
      <c r="AA42" s="74">
        <v>0</v>
      </c>
      <c r="AB42" s="74">
        <v>0</v>
      </c>
      <c r="AC42" s="74">
        <v>0</v>
      </c>
      <c r="AD42" s="74">
        <v>0</v>
      </c>
      <c r="AE42" s="74">
        <v>0</v>
      </c>
      <c r="AF42" s="74">
        <v>0</v>
      </c>
      <c r="AG42" s="74">
        <v>0</v>
      </c>
      <c r="AH42" s="74">
        <v>0</v>
      </c>
      <c r="AI42" s="74">
        <v>169</v>
      </c>
      <c r="AJ42" s="74">
        <v>526</v>
      </c>
      <c r="AK42" s="74">
        <v>879</v>
      </c>
      <c r="AL42" s="74">
        <v>1632</v>
      </c>
      <c r="AM42" s="74">
        <v>1632</v>
      </c>
      <c r="AN42" s="74">
        <v>1632</v>
      </c>
    </row>
    <row r="43" spans="2:40" x14ac:dyDescent="0.25">
      <c r="B43" s="69" t="s">
        <v>161</v>
      </c>
      <c r="C43" s="69" t="s">
        <v>93</v>
      </c>
      <c r="D43" s="69" t="s">
        <v>174</v>
      </c>
      <c r="E43" s="69" t="s">
        <v>163</v>
      </c>
      <c r="F43" s="69" t="str">
        <f t="shared" si="4"/>
        <v>Small</v>
      </c>
      <c r="G43" s="69" t="s">
        <v>171</v>
      </c>
      <c r="H43" s="69" t="s">
        <v>105</v>
      </c>
      <c r="I43" s="73" t="str">
        <f t="shared" si="1"/>
        <v>PC, Small, E 6 d-Temp</v>
      </c>
      <c r="J43" s="74">
        <v>0</v>
      </c>
      <c r="K43" s="74">
        <v>0</v>
      </c>
      <c r="L43" s="74">
        <v>0</v>
      </c>
      <c r="M43" s="74">
        <v>0</v>
      </c>
      <c r="N43" s="74">
        <v>0</v>
      </c>
      <c r="O43" s="74">
        <v>0</v>
      </c>
      <c r="P43" s="74">
        <v>0</v>
      </c>
      <c r="Q43" s="74">
        <v>0</v>
      </c>
      <c r="R43" s="74">
        <v>0</v>
      </c>
      <c r="S43" s="74">
        <v>0</v>
      </c>
      <c r="T43" s="74">
        <v>0</v>
      </c>
      <c r="U43" s="74">
        <v>0</v>
      </c>
      <c r="V43" s="74">
        <v>0</v>
      </c>
      <c r="W43" s="74">
        <v>0</v>
      </c>
      <c r="X43" s="74">
        <v>0</v>
      </c>
      <c r="Y43" s="74">
        <v>0</v>
      </c>
      <c r="Z43" s="74">
        <v>0</v>
      </c>
      <c r="AA43" s="74">
        <v>0</v>
      </c>
      <c r="AB43" s="74">
        <v>0</v>
      </c>
      <c r="AC43" s="74">
        <v>0</v>
      </c>
      <c r="AD43" s="74">
        <v>0</v>
      </c>
      <c r="AE43" s="74">
        <v>0</v>
      </c>
      <c r="AF43" s="74">
        <v>0</v>
      </c>
      <c r="AG43" s="74">
        <v>0</v>
      </c>
      <c r="AH43" s="74">
        <v>0</v>
      </c>
      <c r="AI43" s="74">
        <v>0</v>
      </c>
      <c r="AJ43" s="74">
        <v>0</v>
      </c>
      <c r="AK43" s="74">
        <v>0</v>
      </c>
      <c r="AL43" s="74">
        <v>0</v>
      </c>
      <c r="AM43" s="74">
        <v>1040</v>
      </c>
      <c r="AN43" s="74">
        <v>2301</v>
      </c>
    </row>
    <row r="44" spans="2:40" x14ac:dyDescent="0.25">
      <c r="B44" s="69" t="s">
        <v>161</v>
      </c>
      <c r="C44" s="69" t="s">
        <v>93</v>
      </c>
      <c r="D44" s="69" t="s">
        <v>174</v>
      </c>
      <c r="E44" s="69" t="s">
        <v>172</v>
      </c>
      <c r="F44" s="69" t="str">
        <f t="shared" si="4"/>
        <v>Medium</v>
      </c>
      <c r="G44" s="69" t="s">
        <v>168</v>
      </c>
      <c r="H44" s="69" t="s">
        <v>112</v>
      </c>
      <c r="I44" s="73" t="str">
        <f t="shared" si="1"/>
        <v xml:space="preserve">PC, Medium, E 4 </v>
      </c>
      <c r="J44" s="74">
        <v>0</v>
      </c>
      <c r="K44" s="74">
        <v>0</v>
      </c>
      <c r="L44" s="74">
        <v>0</v>
      </c>
      <c r="M44" s="74">
        <v>0</v>
      </c>
      <c r="N44" s="74">
        <v>0</v>
      </c>
      <c r="O44" s="74">
        <v>0</v>
      </c>
      <c r="P44" s="74">
        <v>0</v>
      </c>
      <c r="Q44" s="74">
        <v>0</v>
      </c>
      <c r="R44" s="74">
        <v>0</v>
      </c>
      <c r="S44" s="74">
        <v>0</v>
      </c>
      <c r="T44" s="74">
        <v>0</v>
      </c>
      <c r="U44" s="74">
        <v>0</v>
      </c>
      <c r="V44" s="74">
        <v>0</v>
      </c>
      <c r="W44" s="74">
        <v>0</v>
      </c>
      <c r="X44" s="74">
        <v>139</v>
      </c>
      <c r="Y44" s="74">
        <v>327</v>
      </c>
      <c r="Z44" s="74">
        <v>551</v>
      </c>
      <c r="AA44" s="74">
        <v>923</v>
      </c>
      <c r="AB44" s="74">
        <v>1384</v>
      </c>
      <c r="AC44" s="74">
        <v>1602</v>
      </c>
      <c r="AD44" s="74">
        <v>2183</v>
      </c>
      <c r="AE44" s="74">
        <v>2183</v>
      </c>
      <c r="AF44" s="74">
        <v>2183</v>
      </c>
      <c r="AG44" s="74">
        <v>2183</v>
      </c>
      <c r="AH44" s="74">
        <v>2183</v>
      </c>
      <c r="AI44" s="74">
        <v>2183</v>
      </c>
      <c r="AJ44" s="74">
        <v>2183</v>
      </c>
      <c r="AK44" s="74">
        <v>2183</v>
      </c>
      <c r="AL44" s="74">
        <v>2183</v>
      </c>
      <c r="AM44" s="74">
        <v>2183</v>
      </c>
      <c r="AN44" s="74">
        <v>2183</v>
      </c>
    </row>
    <row r="45" spans="2:40" x14ac:dyDescent="0.25">
      <c r="B45" s="69" t="s">
        <v>161</v>
      </c>
      <c r="C45" s="69" t="s">
        <v>93</v>
      </c>
      <c r="D45" s="69" t="s">
        <v>174</v>
      </c>
      <c r="E45" s="69" t="s">
        <v>172</v>
      </c>
      <c r="F45" s="69" t="str">
        <f t="shared" si="4"/>
        <v>Medium</v>
      </c>
      <c r="G45" s="69" t="s">
        <v>169</v>
      </c>
      <c r="H45" s="69" t="s">
        <v>103</v>
      </c>
      <c r="I45" s="73" t="str">
        <f t="shared" si="1"/>
        <v>PC, Medium, E 5</v>
      </c>
      <c r="J45" s="74">
        <v>0</v>
      </c>
      <c r="K45" s="74">
        <v>0</v>
      </c>
      <c r="L45" s="74">
        <v>0</v>
      </c>
      <c r="M45" s="74">
        <v>0</v>
      </c>
      <c r="N45" s="74">
        <v>0</v>
      </c>
      <c r="O45" s="74">
        <v>0</v>
      </c>
      <c r="P45" s="74">
        <v>0</v>
      </c>
      <c r="Q45" s="74">
        <v>0</v>
      </c>
      <c r="R45" s="74">
        <v>0</v>
      </c>
      <c r="S45" s="74">
        <v>0</v>
      </c>
      <c r="T45" s="74">
        <v>0</v>
      </c>
      <c r="U45" s="74">
        <v>0</v>
      </c>
      <c r="V45" s="74">
        <v>0</v>
      </c>
      <c r="W45" s="74">
        <v>0</v>
      </c>
      <c r="X45" s="74">
        <v>0</v>
      </c>
      <c r="Y45" s="74">
        <v>0</v>
      </c>
      <c r="Z45" s="74">
        <v>0</v>
      </c>
      <c r="AA45" s="74">
        <v>0</v>
      </c>
      <c r="AB45" s="74">
        <v>0</v>
      </c>
      <c r="AC45" s="74">
        <v>0</v>
      </c>
      <c r="AD45" s="74">
        <v>0</v>
      </c>
      <c r="AE45" s="74">
        <v>397</v>
      </c>
      <c r="AF45" s="74">
        <v>967</v>
      </c>
      <c r="AG45" s="74">
        <v>1622</v>
      </c>
      <c r="AH45" s="74">
        <v>2328</v>
      </c>
      <c r="AI45" s="74">
        <v>2328</v>
      </c>
      <c r="AJ45" s="74">
        <v>2328</v>
      </c>
      <c r="AK45" s="74">
        <v>2328</v>
      </c>
      <c r="AL45" s="74">
        <v>2328</v>
      </c>
      <c r="AM45" s="74">
        <v>2328</v>
      </c>
      <c r="AN45" s="74">
        <v>2328</v>
      </c>
    </row>
    <row r="46" spans="2:40" x14ac:dyDescent="0.25">
      <c r="B46" s="69" t="s">
        <v>161</v>
      </c>
      <c r="C46" s="69" t="s">
        <v>93</v>
      </c>
      <c r="D46" s="69" t="s">
        <v>174</v>
      </c>
      <c r="E46" s="69" t="s">
        <v>172</v>
      </c>
      <c r="F46" s="69" t="str">
        <f t="shared" si="4"/>
        <v>Medium</v>
      </c>
      <c r="G46" s="69" t="s">
        <v>170</v>
      </c>
      <c r="H46" s="69" t="s">
        <v>104</v>
      </c>
      <c r="I46" s="73" t="str">
        <f t="shared" si="1"/>
        <v xml:space="preserve">PC, Medium, E 6 a b c </v>
      </c>
      <c r="J46" s="74">
        <v>0</v>
      </c>
      <c r="K46" s="74">
        <v>0</v>
      </c>
      <c r="L46" s="74">
        <v>0</v>
      </c>
      <c r="M46" s="74">
        <v>0</v>
      </c>
      <c r="N46" s="74">
        <v>0</v>
      </c>
      <c r="O46" s="74">
        <v>0</v>
      </c>
      <c r="P46" s="74">
        <v>0</v>
      </c>
      <c r="Q46" s="74">
        <v>0</v>
      </c>
      <c r="R46" s="74">
        <v>0</v>
      </c>
      <c r="S46" s="74">
        <v>0</v>
      </c>
      <c r="T46" s="74">
        <v>0</v>
      </c>
      <c r="U46" s="74">
        <v>0</v>
      </c>
      <c r="V46" s="74">
        <v>0</v>
      </c>
      <c r="W46" s="74">
        <v>0</v>
      </c>
      <c r="X46" s="74">
        <v>0</v>
      </c>
      <c r="Y46" s="74">
        <v>0</v>
      </c>
      <c r="Z46" s="74">
        <v>0</v>
      </c>
      <c r="AA46" s="74">
        <v>0</v>
      </c>
      <c r="AB46" s="74">
        <v>0</v>
      </c>
      <c r="AC46" s="74">
        <v>0</v>
      </c>
      <c r="AD46" s="74">
        <v>0</v>
      </c>
      <c r="AE46" s="74">
        <v>0</v>
      </c>
      <c r="AF46" s="74">
        <v>0</v>
      </c>
      <c r="AG46" s="74">
        <v>0</v>
      </c>
      <c r="AH46" s="74">
        <v>0</v>
      </c>
      <c r="AI46" s="74">
        <v>1159</v>
      </c>
      <c r="AJ46" s="74">
        <v>3441</v>
      </c>
      <c r="AK46" s="74">
        <v>8220</v>
      </c>
      <c r="AL46" s="74">
        <v>15589</v>
      </c>
      <c r="AM46" s="74">
        <v>15589</v>
      </c>
      <c r="AN46" s="74">
        <v>15589</v>
      </c>
    </row>
    <row r="47" spans="2:40" x14ac:dyDescent="0.25">
      <c r="B47" s="69" t="s">
        <v>161</v>
      </c>
      <c r="C47" s="69" t="s">
        <v>93</v>
      </c>
      <c r="D47" s="69" t="s">
        <v>174</v>
      </c>
      <c r="E47" s="69" t="s">
        <v>172</v>
      </c>
      <c r="F47" s="69" t="str">
        <f t="shared" si="4"/>
        <v>Medium</v>
      </c>
      <c r="G47" s="69" t="s">
        <v>171</v>
      </c>
      <c r="H47" s="69" t="s">
        <v>105</v>
      </c>
      <c r="I47" s="73" t="str">
        <f>C47&amp;", "&amp;F47&amp;", "&amp;H47</f>
        <v>PC, Medium, E 6 d-Temp</v>
      </c>
      <c r="J47" s="74">
        <v>0</v>
      </c>
      <c r="K47" s="74">
        <v>0</v>
      </c>
      <c r="L47" s="74">
        <v>0</v>
      </c>
      <c r="M47" s="74">
        <v>0</v>
      </c>
      <c r="N47" s="74">
        <v>0</v>
      </c>
      <c r="O47" s="74">
        <v>0</v>
      </c>
      <c r="P47" s="74">
        <v>0</v>
      </c>
      <c r="Q47" s="74">
        <v>0</v>
      </c>
      <c r="R47" s="74">
        <v>0</v>
      </c>
      <c r="S47" s="74">
        <v>0</v>
      </c>
      <c r="T47" s="74">
        <v>0</v>
      </c>
      <c r="U47" s="74">
        <v>0</v>
      </c>
      <c r="V47" s="74">
        <v>0</v>
      </c>
      <c r="W47" s="74">
        <v>0</v>
      </c>
      <c r="X47" s="74">
        <v>0</v>
      </c>
      <c r="Y47" s="74">
        <v>0</v>
      </c>
      <c r="Z47" s="74">
        <v>0</v>
      </c>
      <c r="AA47" s="74">
        <v>0</v>
      </c>
      <c r="AB47" s="74">
        <v>0</v>
      </c>
      <c r="AC47" s="74">
        <v>0</v>
      </c>
      <c r="AD47" s="74">
        <v>0</v>
      </c>
      <c r="AE47" s="74">
        <v>0</v>
      </c>
      <c r="AF47" s="74">
        <v>0</v>
      </c>
      <c r="AG47" s="74">
        <v>0</v>
      </c>
      <c r="AH47" s="74">
        <v>0</v>
      </c>
      <c r="AI47" s="74">
        <v>0</v>
      </c>
      <c r="AJ47" s="74">
        <v>0</v>
      </c>
      <c r="AK47" s="74">
        <v>0</v>
      </c>
      <c r="AL47" s="74">
        <v>0</v>
      </c>
      <c r="AM47" s="74">
        <v>10107</v>
      </c>
      <c r="AN47" s="74">
        <v>19642</v>
      </c>
    </row>
    <row r="48" spans="2:40" x14ac:dyDescent="0.25">
      <c r="B48" s="69" t="s">
        <v>161</v>
      </c>
      <c r="C48" s="69" t="s">
        <v>93</v>
      </c>
      <c r="D48" s="69" t="s">
        <v>174</v>
      </c>
      <c r="E48" s="69" t="s">
        <v>173</v>
      </c>
      <c r="F48" s="69" t="str">
        <f t="shared" si="4"/>
        <v>Large-SUV-Executive</v>
      </c>
      <c r="G48" s="69" t="s">
        <v>168</v>
      </c>
      <c r="H48" s="69" t="s">
        <v>102</v>
      </c>
      <c r="I48" s="73" t="str">
        <f t="shared" si="1"/>
        <v>PC, Large-SUV-Executive, E 4</v>
      </c>
      <c r="J48" s="74">
        <v>0</v>
      </c>
      <c r="K48" s="74">
        <v>0</v>
      </c>
      <c r="L48" s="74">
        <v>0</v>
      </c>
      <c r="M48" s="74">
        <v>0</v>
      </c>
      <c r="N48" s="74">
        <v>0</v>
      </c>
      <c r="O48" s="74">
        <v>0</v>
      </c>
      <c r="P48" s="74">
        <v>0</v>
      </c>
      <c r="Q48" s="74">
        <v>0</v>
      </c>
      <c r="R48" s="74">
        <v>0</v>
      </c>
      <c r="S48" s="74">
        <v>0</v>
      </c>
      <c r="T48" s="74">
        <v>0</v>
      </c>
      <c r="U48" s="74">
        <v>0</v>
      </c>
      <c r="V48" s="74">
        <v>0</v>
      </c>
      <c r="W48" s="74">
        <v>0</v>
      </c>
      <c r="X48" s="74">
        <v>0</v>
      </c>
      <c r="Y48" s="74">
        <v>4</v>
      </c>
      <c r="Z48" s="74">
        <v>60</v>
      </c>
      <c r="AA48" s="74">
        <v>176</v>
      </c>
      <c r="AB48" s="74">
        <v>449</v>
      </c>
      <c r="AC48" s="74">
        <v>481</v>
      </c>
      <c r="AD48" s="74">
        <v>650</v>
      </c>
      <c r="AE48" s="74">
        <v>650</v>
      </c>
      <c r="AF48" s="74">
        <v>650</v>
      </c>
      <c r="AG48" s="74">
        <v>650</v>
      </c>
      <c r="AH48" s="74">
        <v>650</v>
      </c>
      <c r="AI48" s="74">
        <v>650</v>
      </c>
      <c r="AJ48" s="74">
        <v>650</v>
      </c>
      <c r="AK48" s="74">
        <v>650</v>
      </c>
      <c r="AL48" s="74">
        <v>650</v>
      </c>
      <c r="AM48" s="74">
        <v>650</v>
      </c>
      <c r="AN48" s="74">
        <v>650</v>
      </c>
    </row>
    <row r="49" spans="2:40" x14ac:dyDescent="0.25">
      <c r="B49" s="69" t="s">
        <v>161</v>
      </c>
      <c r="C49" s="69" t="s">
        <v>93</v>
      </c>
      <c r="D49" s="69" t="s">
        <v>174</v>
      </c>
      <c r="E49" s="69" t="s">
        <v>173</v>
      </c>
      <c r="F49" s="69" t="str">
        <f t="shared" si="4"/>
        <v>Large-SUV-Executive</v>
      </c>
      <c r="G49" s="69" t="s">
        <v>169</v>
      </c>
      <c r="H49" s="69" t="s">
        <v>103</v>
      </c>
      <c r="I49" s="73" t="str">
        <f t="shared" si="1"/>
        <v>PC, Large-SUV-Executive, E 5</v>
      </c>
      <c r="J49" s="74">
        <v>0</v>
      </c>
      <c r="K49" s="74">
        <v>0</v>
      </c>
      <c r="L49" s="74">
        <v>0</v>
      </c>
      <c r="M49" s="74">
        <v>0</v>
      </c>
      <c r="N49" s="74">
        <v>0</v>
      </c>
      <c r="O49" s="74">
        <v>0</v>
      </c>
      <c r="P49" s="74">
        <v>0</v>
      </c>
      <c r="Q49" s="74">
        <v>0</v>
      </c>
      <c r="R49" s="74">
        <v>0</v>
      </c>
      <c r="S49" s="74">
        <v>0</v>
      </c>
      <c r="T49" s="74">
        <v>0</v>
      </c>
      <c r="U49" s="74">
        <v>0</v>
      </c>
      <c r="V49" s="74">
        <v>0</v>
      </c>
      <c r="W49" s="74">
        <v>0</v>
      </c>
      <c r="X49" s="74">
        <v>0</v>
      </c>
      <c r="Y49" s="74">
        <v>0</v>
      </c>
      <c r="Z49" s="74">
        <v>0</v>
      </c>
      <c r="AA49" s="74">
        <v>0</v>
      </c>
      <c r="AB49" s="74">
        <v>0</v>
      </c>
      <c r="AC49" s="74">
        <v>0</v>
      </c>
      <c r="AD49" s="74">
        <v>0</v>
      </c>
      <c r="AE49" s="74">
        <v>132</v>
      </c>
      <c r="AF49" s="74">
        <v>229</v>
      </c>
      <c r="AG49" s="74">
        <v>367</v>
      </c>
      <c r="AH49" s="74">
        <v>706</v>
      </c>
      <c r="AI49" s="74">
        <v>706</v>
      </c>
      <c r="AJ49" s="74">
        <v>706</v>
      </c>
      <c r="AK49" s="74">
        <v>706</v>
      </c>
      <c r="AL49" s="74">
        <v>706</v>
      </c>
      <c r="AM49" s="74">
        <v>706</v>
      </c>
      <c r="AN49" s="74">
        <v>706</v>
      </c>
    </row>
    <row r="50" spans="2:40" x14ac:dyDescent="0.25">
      <c r="B50" s="69" t="s">
        <v>161</v>
      </c>
      <c r="C50" s="69" t="s">
        <v>93</v>
      </c>
      <c r="D50" s="69" t="s">
        <v>174</v>
      </c>
      <c r="E50" s="69" t="s">
        <v>173</v>
      </c>
      <c r="F50" s="69" t="str">
        <f t="shared" si="4"/>
        <v>Large-SUV-Executive</v>
      </c>
      <c r="G50" s="69" t="s">
        <v>170</v>
      </c>
      <c r="H50" s="69" t="s">
        <v>111</v>
      </c>
      <c r="I50" s="73" t="str">
        <f t="shared" si="1"/>
        <v>PC, Large-SUV-Executive, E 6 a b c</v>
      </c>
      <c r="J50" s="74">
        <v>0</v>
      </c>
      <c r="K50" s="74">
        <v>0</v>
      </c>
      <c r="L50" s="74">
        <v>0</v>
      </c>
      <c r="M50" s="74">
        <v>0</v>
      </c>
      <c r="N50" s="74">
        <v>0</v>
      </c>
      <c r="O50" s="74">
        <v>0</v>
      </c>
      <c r="P50" s="74">
        <v>0</v>
      </c>
      <c r="Q50" s="74">
        <v>0</v>
      </c>
      <c r="R50" s="74">
        <v>0</v>
      </c>
      <c r="S50" s="74">
        <v>0</v>
      </c>
      <c r="T50" s="74">
        <v>0</v>
      </c>
      <c r="U50" s="74">
        <v>0</v>
      </c>
      <c r="V50" s="74">
        <v>0</v>
      </c>
      <c r="W50" s="74">
        <v>0</v>
      </c>
      <c r="X50" s="74">
        <v>0</v>
      </c>
      <c r="Y50" s="74">
        <v>0</v>
      </c>
      <c r="Z50" s="74">
        <v>0</v>
      </c>
      <c r="AA50" s="74">
        <v>0</v>
      </c>
      <c r="AB50" s="74">
        <v>0</v>
      </c>
      <c r="AC50" s="74">
        <v>0</v>
      </c>
      <c r="AD50" s="74">
        <v>0</v>
      </c>
      <c r="AE50" s="74">
        <v>0</v>
      </c>
      <c r="AF50" s="74">
        <v>0</v>
      </c>
      <c r="AG50" s="74">
        <v>0</v>
      </c>
      <c r="AH50" s="74">
        <v>0</v>
      </c>
      <c r="AI50" s="74">
        <v>459</v>
      </c>
      <c r="AJ50" s="74">
        <v>1410</v>
      </c>
      <c r="AK50" s="74">
        <v>2694</v>
      </c>
      <c r="AL50" s="74">
        <v>5113</v>
      </c>
      <c r="AM50" s="74">
        <v>5113</v>
      </c>
      <c r="AN50" s="74">
        <v>5113</v>
      </c>
    </row>
    <row r="51" spans="2:40" x14ac:dyDescent="0.25">
      <c r="B51" s="69" t="s">
        <v>161</v>
      </c>
      <c r="C51" s="69" t="s">
        <v>93</v>
      </c>
      <c r="D51" s="69" t="s">
        <v>174</v>
      </c>
      <c r="E51" s="69" t="s">
        <v>173</v>
      </c>
      <c r="F51" s="69" t="str">
        <f t="shared" si="4"/>
        <v>Large-SUV-Executive</v>
      </c>
      <c r="G51" s="69" t="s">
        <v>171</v>
      </c>
      <c r="H51" s="69" t="s">
        <v>105</v>
      </c>
      <c r="I51" s="73" t="str">
        <f t="shared" si="1"/>
        <v>PC, Large-SUV-Executive, E 6 d-Temp</v>
      </c>
      <c r="J51" s="74">
        <v>0</v>
      </c>
      <c r="K51" s="74">
        <v>0</v>
      </c>
      <c r="L51" s="74">
        <v>0</v>
      </c>
      <c r="M51" s="74">
        <v>0</v>
      </c>
      <c r="N51" s="74">
        <v>0</v>
      </c>
      <c r="O51" s="74">
        <v>0</v>
      </c>
      <c r="P51" s="74">
        <v>0</v>
      </c>
      <c r="Q51" s="74">
        <v>0</v>
      </c>
      <c r="R51" s="74">
        <v>0</v>
      </c>
      <c r="S51" s="74">
        <v>0</v>
      </c>
      <c r="T51" s="74">
        <v>0</v>
      </c>
      <c r="U51" s="74">
        <v>0</v>
      </c>
      <c r="V51" s="74">
        <v>0</v>
      </c>
      <c r="W51" s="74">
        <v>0</v>
      </c>
      <c r="X51" s="74">
        <v>0</v>
      </c>
      <c r="Y51" s="74">
        <v>0</v>
      </c>
      <c r="Z51" s="74">
        <v>0</v>
      </c>
      <c r="AA51" s="74">
        <v>0</v>
      </c>
      <c r="AB51" s="74">
        <v>0</v>
      </c>
      <c r="AC51" s="74">
        <v>0</v>
      </c>
      <c r="AD51" s="74">
        <v>0</v>
      </c>
      <c r="AE51" s="74">
        <v>0</v>
      </c>
      <c r="AF51" s="74">
        <v>0</v>
      </c>
      <c r="AG51" s="74">
        <v>0</v>
      </c>
      <c r="AH51" s="74">
        <v>0</v>
      </c>
      <c r="AI51" s="74">
        <v>0</v>
      </c>
      <c r="AJ51" s="74">
        <v>0</v>
      </c>
      <c r="AK51" s="74">
        <v>0</v>
      </c>
      <c r="AL51" s="74">
        <v>0</v>
      </c>
      <c r="AM51" s="74">
        <v>3455</v>
      </c>
      <c r="AN51" s="74">
        <v>6176</v>
      </c>
    </row>
    <row r="52" spans="2:40" x14ac:dyDescent="0.25">
      <c r="B52" s="69" t="s">
        <v>161</v>
      </c>
      <c r="C52" s="69" t="s">
        <v>93</v>
      </c>
      <c r="D52" s="69" t="s">
        <v>175</v>
      </c>
      <c r="E52" s="69" t="s">
        <v>163</v>
      </c>
      <c r="F52" s="69" t="str">
        <f t="shared" si="4"/>
        <v>Small</v>
      </c>
      <c r="G52" s="69" t="s">
        <v>170</v>
      </c>
      <c r="H52" s="69" t="s">
        <v>111</v>
      </c>
      <c r="I52" s="73" t="str">
        <f>C52&amp;", "&amp;F52&amp;", "&amp;H52</f>
        <v>PC, Small, E 6 a b c</v>
      </c>
      <c r="J52" s="74">
        <v>0</v>
      </c>
      <c r="K52" s="74">
        <v>0</v>
      </c>
      <c r="L52" s="74">
        <v>0</v>
      </c>
      <c r="M52" s="74">
        <v>0</v>
      </c>
      <c r="N52" s="74">
        <v>0</v>
      </c>
      <c r="O52" s="74">
        <v>0</v>
      </c>
      <c r="P52" s="74">
        <v>0</v>
      </c>
      <c r="Q52" s="74">
        <v>0</v>
      </c>
      <c r="R52" s="74">
        <v>0</v>
      </c>
      <c r="S52" s="74">
        <v>0</v>
      </c>
      <c r="T52" s="74">
        <v>0</v>
      </c>
      <c r="U52" s="74">
        <v>0</v>
      </c>
      <c r="V52" s="74">
        <v>0</v>
      </c>
      <c r="W52" s="74">
        <v>0</v>
      </c>
      <c r="X52" s="74">
        <v>0</v>
      </c>
      <c r="Y52" s="74">
        <v>0</v>
      </c>
      <c r="Z52" s="74">
        <v>0</v>
      </c>
      <c r="AA52" s="74">
        <v>0</v>
      </c>
      <c r="AB52" s="74">
        <v>0</v>
      </c>
      <c r="AC52" s="74">
        <v>0</v>
      </c>
      <c r="AD52" s="74">
        <v>0</v>
      </c>
      <c r="AE52" s="74">
        <v>0</v>
      </c>
      <c r="AF52" s="74">
        <v>0</v>
      </c>
      <c r="AG52" s="74">
        <v>0</v>
      </c>
      <c r="AH52" s="74">
        <v>0</v>
      </c>
      <c r="AI52" s="74">
        <v>32</v>
      </c>
      <c r="AJ52" s="74">
        <v>95</v>
      </c>
      <c r="AK52" s="74">
        <v>145</v>
      </c>
      <c r="AL52" s="74">
        <v>307</v>
      </c>
      <c r="AM52" s="74">
        <v>307</v>
      </c>
      <c r="AN52" s="74">
        <v>307</v>
      </c>
    </row>
    <row r="53" spans="2:40" x14ac:dyDescent="0.25">
      <c r="B53" s="69" t="s">
        <v>161</v>
      </c>
      <c r="C53" s="69" t="s">
        <v>93</v>
      </c>
      <c r="D53" s="69" t="s">
        <v>175</v>
      </c>
      <c r="E53" s="69" t="s">
        <v>163</v>
      </c>
      <c r="F53" s="69" t="str">
        <f t="shared" si="4"/>
        <v>Small</v>
      </c>
      <c r="G53" s="69" t="s">
        <v>171</v>
      </c>
      <c r="H53" s="69" t="s">
        <v>105</v>
      </c>
      <c r="I53" s="73" t="str">
        <f t="shared" si="1"/>
        <v>PC, Small, E 6 d-Temp</v>
      </c>
      <c r="J53" s="74">
        <v>0</v>
      </c>
      <c r="K53" s="74">
        <v>0</v>
      </c>
      <c r="L53" s="74">
        <v>0</v>
      </c>
      <c r="M53" s="74">
        <v>0</v>
      </c>
      <c r="N53" s="74">
        <v>0</v>
      </c>
      <c r="O53" s="74">
        <v>0</v>
      </c>
      <c r="P53" s="74">
        <v>0</v>
      </c>
      <c r="Q53" s="74">
        <v>0</v>
      </c>
      <c r="R53" s="74">
        <v>0</v>
      </c>
      <c r="S53" s="74">
        <v>0</v>
      </c>
      <c r="T53" s="74">
        <v>0</v>
      </c>
      <c r="U53" s="74">
        <v>0</v>
      </c>
      <c r="V53" s="74">
        <v>0</v>
      </c>
      <c r="W53" s="74">
        <v>0</v>
      </c>
      <c r="X53" s="74">
        <v>0</v>
      </c>
      <c r="Y53" s="74">
        <v>0</v>
      </c>
      <c r="Z53" s="74">
        <v>0</v>
      </c>
      <c r="AA53" s="74">
        <v>0</v>
      </c>
      <c r="AB53" s="74">
        <v>0</v>
      </c>
      <c r="AC53" s="74">
        <v>0</v>
      </c>
      <c r="AD53" s="74">
        <v>0</v>
      </c>
      <c r="AE53" s="74">
        <v>0</v>
      </c>
      <c r="AF53" s="74">
        <v>0</v>
      </c>
      <c r="AG53" s="74">
        <v>0</v>
      </c>
      <c r="AH53" s="74">
        <v>0</v>
      </c>
      <c r="AI53" s="74">
        <v>0</v>
      </c>
      <c r="AJ53" s="74">
        <v>0</v>
      </c>
      <c r="AK53" s="74">
        <v>0</v>
      </c>
      <c r="AL53" s="74">
        <v>0</v>
      </c>
      <c r="AM53" s="74">
        <v>120</v>
      </c>
      <c r="AN53" s="74">
        <v>390</v>
      </c>
    </row>
    <row r="54" spans="2:40" x14ac:dyDescent="0.25">
      <c r="B54" s="69" t="s">
        <v>161</v>
      </c>
      <c r="C54" s="69" t="s">
        <v>93</v>
      </c>
      <c r="D54" s="69" t="s">
        <v>175</v>
      </c>
      <c r="E54" s="69" t="s">
        <v>163</v>
      </c>
      <c r="F54" s="69" t="str">
        <f t="shared" si="4"/>
        <v>Small</v>
      </c>
      <c r="G54" s="69" t="s">
        <v>176</v>
      </c>
      <c r="H54" s="69" t="s">
        <v>113</v>
      </c>
      <c r="I54" s="73" t="str">
        <f t="shared" si="1"/>
        <v xml:space="preserve">PC, Small, E 6 d </v>
      </c>
      <c r="J54" s="74">
        <v>0</v>
      </c>
      <c r="K54" s="74">
        <v>0</v>
      </c>
      <c r="L54" s="74">
        <v>0</v>
      </c>
      <c r="M54" s="74">
        <v>0</v>
      </c>
      <c r="N54" s="74">
        <v>0</v>
      </c>
      <c r="O54" s="74">
        <v>0</v>
      </c>
      <c r="P54" s="74">
        <v>0</v>
      </c>
      <c r="Q54" s="74">
        <v>0</v>
      </c>
      <c r="R54" s="74">
        <v>0</v>
      </c>
      <c r="S54" s="74">
        <v>0</v>
      </c>
      <c r="T54" s="74">
        <v>0</v>
      </c>
      <c r="U54" s="74">
        <v>0</v>
      </c>
      <c r="V54" s="74">
        <v>0</v>
      </c>
      <c r="W54" s="74">
        <v>0</v>
      </c>
      <c r="X54" s="74">
        <v>0</v>
      </c>
      <c r="Y54" s="74">
        <v>0</v>
      </c>
      <c r="Z54" s="74">
        <v>0</v>
      </c>
      <c r="AA54" s="74">
        <v>0</v>
      </c>
      <c r="AB54" s="74">
        <v>0</v>
      </c>
      <c r="AC54" s="74">
        <v>0</v>
      </c>
      <c r="AD54" s="74">
        <v>0</v>
      </c>
      <c r="AE54" s="74">
        <v>0</v>
      </c>
      <c r="AF54" s="74">
        <v>0</v>
      </c>
      <c r="AG54" s="74">
        <v>0</v>
      </c>
      <c r="AH54" s="74">
        <v>0</v>
      </c>
      <c r="AI54" s="74">
        <v>0</v>
      </c>
      <c r="AJ54" s="74">
        <v>0</v>
      </c>
      <c r="AK54" s="74">
        <v>0</v>
      </c>
      <c r="AL54" s="74">
        <v>0</v>
      </c>
      <c r="AM54" s="74">
        <v>0</v>
      </c>
      <c r="AN54" s="74">
        <v>0</v>
      </c>
    </row>
    <row r="55" spans="2:40" x14ac:dyDescent="0.25">
      <c r="B55" s="69" t="s">
        <v>161</v>
      </c>
      <c r="C55" s="69" t="s">
        <v>93</v>
      </c>
      <c r="D55" s="69" t="s">
        <v>175</v>
      </c>
      <c r="E55" s="69" t="s">
        <v>172</v>
      </c>
      <c r="F55" s="69" t="str">
        <f t="shared" si="4"/>
        <v>Medium</v>
      </c>
      <c r="G55" s="69" t="s">
        <v>170</v>
      </c>
      <c r="H55" s="69" t="s">
        <v>111</v>
      </c>
      <c r="I55" s="73" t="str">
        <f>C55&amp;", "&amp;F55&amp;", "&amp;H55</f>
        <v>PC, Medium, E 6 a b c</v>
      </c>
      <c r="J55" s="74">
        <v>0</v>
      </c>
      <c r="K55" s="74">
        <v>0</v>
      </c>
      <c r="L55" s="74">
        <v>0</v>
      </c>
      <c r="M55" s="74">
        <v>0</v>
      </c>
      <c r="N55" s="74">
        <v>0</v>
      </c>
      <c r="O55" s="74">
        <v>0</v>
      </c>
      <c r="P55" s="74">
        <v>0</v>
      </c>
      <c r="Q55" s="74">
        <v>0</v>
      </c>
      <c r="R55" s="74">
        <v>0</v>
      </c>
      <c r="S55" s="74">
        <v>0</v>
      </c>
      <c r="T55" s="74">
        <v>0</v>
      </c>
      <c r="U55" s="74">
        <v>0</v>
      </c>
      <c r="V55" s="74">
        <v>0</v>
      </c>
      <c r="W55" s="74">
        <v>0</v>
      </c>
      <c r="X55" s="74">
        <v>0</v>
      </c>
      <c r="Y55" s="74">
        <v>0</v>
      </c>
      <c r="Z55" s="74">
        <v>0</v>
      </c>
      <c r="AA55" s="74">
        <v>0</v>
      </c>
      <c r="AB55" s="74">
        <v>0</v>
      </c>
      <c r="AC55" s="74">
        <v>0</v>
      </c>
      <c r="AD55" s="74">
        <v>0</v>
      </c>
      <c r="AE55" s="74">
        <v>0</v>
      </c>
      <c r="AF55" s="74">
        <v>0</v>
      </c>
      <c r="AG55" s="74">
        <v>0</v>
      </c>
      <c r="AH55" s="74">
        <v>0</v>
      </c>
      <c r="AI55" s="74">
        <v>58</v>
      </c>
      <c r="AJ55" s="74">
        <v>279</v>
      </c>
      <c r="AK55" s="74">
        <v>640</v>
      </c>
      <c r="AL55" s="74">
        <v>2298</v>
      </c>
      <c r="AM55" s="74">
        <v>2298</v>
      </c>
      <c r="AN55" s="74">
        <v>2298</v>
      </c>
    </row>
    <row r="56" spans="2:40" x14ac:dyDescent="0.25">
      <c r="B56" s="69" t="s">
        <v>161</v>
      </c>
      <c r="C56" s="69" t="s">
        <v>93</v>
      </c>
      <c r="D56" s="69" t="s">
        <v>175</v>
      </c>
      <c r="E56" s="69" t="s">
        <v>172</v>
      </c>
      <c r="F56" s="69" t="str">
        <f t="shared" si="4"/>
        <v>Medium</v>
      </c>
      <c r="G56" s="69" t="s">
        <v>171</v>
      </c>
      <c r="H56" s="69" t="s">
        <v>105</v>
      </c>
      <c r="I56" s="73" t="str">
        <f t="shared" si="1"/>
        <v>PC, Medium, E 6 d-Temp</v>
      </c>
      <c r="J56" s="74">
        <v>0</v>
      </c>
      <c r="K56" s="74">
        <v>0</v>
      </c>
      <c r="L56" s="74">
        <v>0</v>
      </c>
      <c r="M56" s="74">
        <v>0</v>
      </c>
      <c r="N56" s="74">
        <v>0</v>
      </c>
      <c r="O56" s="74">
        <v>0</v>
      </c>
      <c r="P56" s="74">
        <v>0</v>
      </c>
      <c r="Q56" s="74">
        <v>0</v>
      </c>
      <c r="R56" s="74">
        <v>0</v>
      </c>
      <c r="S56" s="74">
        <v>0</v>
      </c>
      <c r="T56" s="74">
        <v>0</v>
      </c>
      <c r="U56" s="74">
        <v>0</v>
      </c>
      <c r="V56" s="74">
        <v>0</v>
      </c>
      <c r="W56" s="74">
        <v>0</v>
      </c>
      <c r="X56" s="74">
        <v>0</v>
      </c>
      <c r="Y56" s="74">
        <v>0</v>
      </c>
      <c r="Z56" s="74">
        <v>0</v>
      </c>
      <c r="AA56" s="74">
        <v>0</v>
      </c>
      <c r="AB56" s="74">
        <v>0</v>
      </c>
      <c r="AC56" s="74">
        <v>0</v>
      </c>
      <c r="AD56" s="74">
        <v>0</v>
      </c>
      <c r="AE56" s="74">
        <v>0</v>
      </c>
      <c r="AF56" s="74">
        <v>0</v>
      </c>
      <c r="AG56" s="74">
        <v>0</v>
      </c>
      <c r="AH56" s="74">
        <v>0</v>
      </c>
      <c r="AI56" s="74">
        <v>0</v>
      </c>
      <c r="AJ56" s="74">
        <v>0</v>
      </c>
      <c r="AK56" s="74">
        <v>0</v>
      </c>
      <c r="AL56" s="74">
        <v>0</v>
      </c>
      <c r="AM56" s="74">
        <v>3112</v>
      </c>
      <c r="AN56" s="74">
        <v>7731</v>
      </c>
    </row>
    <row r="57" spans="2:40" x14ac:dyDescent="0.25">
      <c r="B57" s="69" t="s">
        <v>161</v>
      </c>
      <c r="C57" s="69" t="s">
        <v>93</v>
      </c>
      <c r="D57" s="69" t="s">
        <v>175</v>
      </c>
      <c r="E57" s="69" t="s">
        <v>173</v>
      </c>
      <c r="F57" s="69" t="str">
        <f t="shared" si="4"/>
        <v>Large-SUV-Executive</v>
      </c>
      <c r="G57" s="69" t="s">
        <v>170</v>
      </c>
      <c r="H57" s="69" t="s">
        <v>111</v>
      </c>
      <c r="I57" s="73" t="str">
        <f t="shared" si="1"/>
        <v>PC, Large-SUV-Executive, E 6 a b c</v>
      </c>
      <c r="J57" s="74">
        <v>0</v>
      </c>
      <c r="K57" s="74">
        <v>0</v>
      </c>
      <c r="L57" s="74">
        <v>0</v>
      </c>
      <c r="M57" s="74">
        <v>0</v>
      </c>
      <c r="N57" s="74">
        <v>0</v>
      </c>
      <c r="O57" s="74">
        <v>0</v>
      </c>
      <c r="P57" s="74">
        <v>0</v>
      </c>
      <c r="Q57" s="74">
        <v>0</v>
      </c>
      <c r="R57" s="74">
        <v>0</v>
      </c>
      <c r="S57" s="74">
        <v>0</v>
      </c>
      <c r="T57" s="74">
        <v>0</v>
      </c>
      <c r="U57" s="74">
        <v>0</v>
      </c>
      <c r="V57" s="74">
        <v>0</v>
      </c>
      <c r="W57" s="74">
        <v>0</v>
      </c>
      <c r="X57" s="74">
        <v>0</v>
      </c>
      <c r="Y57" s="74">
        <v>0</v>
      </c>
      <c r="Z57" s="74">
        <v>0</v>
      </c>
      <c r="AA57" s="74">
        <v>0</v>
      </c>
      <c r="AB57" s="74">
        <v>0</v>
      </c>
      <c r="AC57" s="74">
        <v>0</v>
      </c>
      <c r="AD57" s="74">
        <v>0</v>
      </c>
      <c r="AE57" s="74">
        <v>0</v>
      </c>
      <c r="AF57" s="74">
        <v>0</v>
      </c>
      <c r="AG57" s="74">
        <v>0</v>
      </c>
      <c r="AH57" s="74">
        <v>0</v>
      </c>
      <c r="AI57" s="74">
        <v>27</v>
      </c>
      <c r="AJ57" s="74">
        <v>48</v>
      </c>
      <c r="AK57" s="74">
        <v>67</v>
      </c>
      <c r="AL57" s="74">
        <v>159</v>
      </c>
      <c r="AM57" s="74">
        <v>159</v>
      </c>
      <c r="AN57" s="74">
        <v>159</v>
      </c>
    </row>
    <row r="58" spans="2:40" x14ac:dyDescent="0.25">
      <c r="B58" s="69" t="s">
        <v>161</v>
      </c>
      <c r="C58" s="69" t="s">
        <v>93</v>
      </c>
      <c r="D58" s="69" t="s">
        <v>175</v>
      </c>
      <c r="E58" s="69" t="s">
        <v>173</v>
      </c>
      <c r="F58" s="69" t="str">
        <f t="shared" si="4"/>
        <v>Large-SUV-Executive</v>
      </c>
      <c r="G58" s="69" t="s">
        <v>171</v>
      </c>
      <c r="H58" s="69" t="s">
        <v>105</v>
      </c>
      <c r="I58" s="73" t="str">
        <f t="shared" si="1"/>
        <v>PC, Large-SUV-Executive, E 6 d-Temp</v>
      </c>
      <c r="J58" s="74">
        <v>0</v>
      </c>
      <c r="K58" s="74">
        <v>0</v>
      </c>
      <c r="L58" s="74">
        <v>0</v>
      </c>
      <c r="M58" s="74">
        <v>0</v>
      </c>
      <c r="N58" s="74">
        <v>0</v>
      </c>
      <c r="O58" s="74">
        <v>0</v>
      </c>
      <c r="P58" s="74">
        <v>0</v>
      </c>
      <c r="Q58" s="74">
        <v>0</v>
      </c>
      <c r="R58" s="74">
        <v>0</v>
      </c>
      <c r="S58" s="74">
        <v>0</v>
      </c>
      <c r="T58" s="74">
        <v>0</v>
      </c>
      <c r="U58" s="74">
        <v>0</v>
      </c>
      <c r="V58" s="74">
        <v>0</v>
      </c>
      <c r="W58" s="74">
        <v>0</v>
      </c>
      <c r="X58" s="74">
        <v>0</v>
      </c>
      <c r="Y58" s="74">
        <v>0</v>
      </c>
      <c r="Z58" s="74">
        <v>0</v>
      </c>
      <c r="AA58" s="74">
        <v>0</v>
      </c>
      <c r="AB58" s="74">
        <v>0</v>
      </c>
      <c r="AC58" s="74">
        <v>0</v>
      </c>
      <c r="AD58" s="74">
        <v>0</v>
      </c>
      <c r="AE58" s="74">
        <v>0</v>
      </c>
      <c r="AF58" s="74">
        <v>0</v>
      </c>
      <c r="AG58" s="74">
        <v>0</v>
      </c>
      <c r="AH58" s="74">
        <v>0</v>
      </c>
      <c r="AI58" s="74">
        <v>0</v>
      </c>
      <c r="AJ58" s="74">
        <v>0</v>
      </c>
      <c r="AK58" s="74">
        <v>0</v>
      </c>
      <c r="AL58" s="74">
        <v>0</v>
      </c>
      <c r="AM58" s="74">
        <v>319</v>
      </c>
      <c r="AN58" s="74">
        <v>1155</v>
      </c>
    </row>
    <row r="59" spans="2:40" x14ac:dyDescent="0.25">
      <c r="B59" s="69" t="s">
        <v>161</v>
      </c>
      <c r="C59" s="69" t="s">
        <v>93</v>
      </c>
      <c r="D59" s="69" t="s">
        <v>175</v>
      </c>
      <c r="E59" s="69" t="s">
        <v>173</v>
      </c>
      <c r="F59" s="69" t="str">
        <f t="shared" si="4"/>
        <v>Large-SUV-Executive</v>
      </c>
      <c r="G59" s="69" t="s">
        <v>176</v>
      </c>
      <c r="H59" s="69" t="s">
        <v>105</v>
      </c>
      <c r="I59" s="73" t="str">
        <f t="shared" si="1"/>
        <v>PC, Large-SUV-Executive, E 6 d-Temp</v>
      </c>
      <c r="J59" s="74">
        <v>0</v>
      </c>
      <c r="K59" s="74">
        <v>0</v>
      </c>
      <c r="L59" s="74">
        <v>0</v>
      </c>
      <c r="M59" s="74">
        <v>0</v>
      </c>
      <c r="N59" s="74">
        <v>0</v>
      </c>
      <c r="O59" s="74">
        <v>0</v>
      </c>
      <c r="P59" s="74">
        <v>0</v>
      </c>
      <c r="Q59" s="74">
        <v>0</v>
      </c>
      <c r="R59" s="74">
        <v>0</v>
      </c>
      <c r="S59" s="74">
        <v>0</v>
      </c>
      <c r="T59" s="74">
        <v>0</v>
      </c>
      <c r="U59" s="74">
        <v>0</v>
      </c>
      <c r="V59" s="74">
        <v>0</v>
      </c>
      <c r="W59" s="74">
        <v>0</v>
      </c>
      <c r="X59" s="74">
        <v>0</v>
      </c>
      <c r="Y59" s="74">
        <v>0</v>
      </c>
      <c r="Z59" s="74">
        <v>0</v>
      </c>
      <c r="AA59" s="74">
        <v>0</v>
      </c>
      <c r="AB59" s="74">
        <v>0</v>
      </c>
      <c r="AC59" s="74">
        <v>0</v>
      </c>
      <c r="AD59" s="74">
        <v>0</v>
      </c>
      <c r="AE59" s="74">
        <v>0</v>
      </c>
      <c r="AF59" s="74">
        <v>0</v>
      </c>
      <c r="AG59" s="74">
        <v>0</v>
      </c>
      <c r="AH59" s="74">
        <v>0</v>
      </c>
      <c r="AI59" s="74">
        <v>0</v>
      </c>
      <c r="AJ59" s="74">
        <v>0</v>
      </c>
      <c r="AK59" s="74">
        <v>0</v>
      </c>
      <c r="AL59" s="74">
        <v>0</v>
      </c>
      <c r="AM59" s="74">
        <v>0</v>
      </c>
      <c r="AN59" s="74">
        <v>0</v>
      </c>
    </row>
    <row r="60" spans="2:40" x14ac:dyDescent="0.25">
      <c r="B60" s="69" t="s">
        <v>161</v>
      </c>
      <c r="C60" s="69" t="s">
        <v>93</v>
      </c>
      <c r="D60" s="69" t="s">
        <v>177</v>
      </c>
      <c r="E60" s="69" t="s">
        <v>163</v>
      </c>
      <c r="F60" s="69" t="str">
        <f>E60&amp;" (&lt;1.4L)"</f>
        <v>Small (&lt;1.4L)</v>
      </c>
      <c r="G60" s="69" t="s">
        <v>114</v>
      </c>
      <c r="H60" s="69" t="s">
        <v>114</v>
      </c>
      <c r="I60" s="73" t="str">
        <f t="shared" si="1"/>
        <v>PC, Small (&lt;1.4L), Conventional</v>
      </c>
      <c r="J60" s="74">
        <v>5500.8701154677819</v>
      </c>
      <c r="K60" s="74">
        <v>6730.3250848118287</v>
      </c>
      <c r="L60" s="74">
        <v>6922.21093613209</v>
      </c>
      <c r="M60" s="74">
        <v>7200.7513164459524</v>
      </c>
      <c r="N60" s="74">
        <v>7261.4094884549959</v>
      </c>
      <c r="O60" s="74">
        <v>7238.5113574703237</v>
      </c>
      <c r="P60" s="74">
        <v>6868.883813778104</v>
      </c>
      <c r="Q60" s="74">
        <v>6172.2378647660571</v>
      </c>
      <c r="R60" s="74">
        <v>5307.4091745783917</v>
      </c>
      <c r="S60" s="74">
        <v>4105.8718224913382</v>
      </c>
      <c r="T60" s="74">
        <v>2498.482850884297</v>
      </c>
      <c r="U60" s="74">
        <v>2019.1214128460006</v>
      </c>
      <c r="V60" s="74">
        <v>1394.9757429632073</v>
      </c>
      <c r="W60" s="74">
        <v>1086.8082819158533</v>
      </c>
      <c r="X60" s="74">
        <v>735.02711113715145</v>
      </c>
      <c r="Y60" s="74">
        <v>598.5432123619504</v>
      </c>
      <c r="Z60" s="74">
        <v>438.00083422885047</v>
      </c>
      <c r="AA60" s="74">
        <v>368.11305130728897</v>
      </c>
      <c r="AB60" s="74">
        <v>70.417545132346717</v>
      </c>
      <c r="AC60" s="74">
        <v>57.633276901934444</v>
      </c>
      <c r="AD60" s="74">
        <v>47.263513888155977</v>
      </c>
      <c r="AE60" s="74">
        <v>42.637414221767123</v>
      </c>
      <c r="AF60" s="74">
        <v>36.128069781850108</v>
      </c>
      <c r="AG60" s="74">
        <v>15.019480950079096</v>
      </c>
      <c r="AH60" s="74">
        <v>17.007190997372941</v>
      </c>
      <c r="AI60" s="74">
        <v>13.035468395220342</v>
      </c>
      <c r="AJ60" s="74">
        <v>8.9149982053704999</v>
      </c>
      <c r="AK60" s="74">
        <v>4.1779092588250943</v>
      </c>
      <c r="AL60" s="74">
        <v>2</v>
      </c>
      <c r="AM60" s="74">
        <v>1</v>
      </c>
      <c r="AN60" s="74">
        <v>1</v>
      </c>
    </row>
    <row r="61" spans="2:40" x14ac:dyDescent="0.25">
      <c r="B61" s="69" t="s">
        <v>161</v>
      </c>
      <c r="C61" s="69" t="s">
        <v>93</v>
      </c>
      <c r="D61" s="69" t="s">
        <v>177</v>
      </c>
      <c r="E61" s="69" t="s">
        <v>163</v>
      </c>
      <c r="F61" s="69" t="str">
        <f t="shared" ref="F61:F67" si="5">E61&amp;" (&lt;1.4L)"</f>
        <v>Small (&lt;1.4L)</v>
      </c>
      <c r="G61" s="69" t="s">
        <v>165</v>
      </c>
      <c r="H61" s="69" t="s">
        <v>99</v>
      </c>
      <c r="I61" s="73" t="str">
        <f>C61&amp;", "&amp;F61&amp;", "&amp;H61</f>
        <v>PC, Small (&lt;1.4L), E 1</v>
      </c>
      <c r="J61" s="74">
        <v>0</v>
      </c>
      <c r="K61" s="74">
        <v>0</v>
      </c>
      <c r="L61" s="74">
        <v>572.87262919713839</v>
      </c>
      <c r="M61" s="74">
        <v>1172.7946076079456</v>
      </c>
      <c r="N61" s="74">
        <v>2047.8503317212273</v>
      </c>
      <c r="O61" s="74">
        <v>2957.0574788404001</v>
      </c>
      <c r="P61" s="74">
        <v>4335.8523505191943</v>
      </c>
      <c r="Q61" s="74">
        <v>4541.9896353288777</v>
      </c>
      <c r="R61" s="74">
        <v>4642.9738611196126</v>
      </c>
      <c r="S61" s="74">
        <v>4657.3417770606047</v>
      </c>
      <c r="T61" s="74">
        <v>4356.9065591023937</v>
      </c>
      <c r="U61" s="74">
        <v>4005.8787598662066</v>
      </c>
      <c r="V61" s="74">
        <v>4017.8207596804882</v>
      </c>
      <c r="W61" s="74">
        <v>3679.4060886922784</v>
      </c>
      <c r="X61" s="74">
        <v>3494.7088018810859</v>
      </c>
      <c r="Y61" s="74">
        <v>3087.7229209148236</v>
      </c>
      <c r="Z61" s="74">
        <v>2951.8350060351913</v>
      </c>
      <c r="AA61" s="74">
        <v>2498.3251561092061</v>
      </c>
      <c r="AB61" s="74">
        <v>1600.2293986424822</v>
      </c>
      <c r="AC61" s="74">
        <v>1055.3293370487552</v>
      </c>
      <c r="AD61" s="74">
        <v>786.56893755151327</v>
      </c>
      <c r="AE61" s="74">
        <v>565.43025450911637</v>
      </c>
      <c r="AF61" s="74">
        <v>416.00409763512704</v>
      </c>
      <c r="AG61" s="74">
        <v>120.7335199448666</v>
      </c>
      <c r="AH61" s="74">
        <v>115.27096120441659</v>
      </c>
      <c r="AI61" s="74">
        <v>86.445737778829638</v>
      </c>
      <c r="AJ61" s="74">
        <v>57.204571817794033</v>
      </c>
      <c r="AK61" s="74">
        <v>27.852728392167297</v>
      </c>
      <c r="AL61" s="74">
        <v>17</v>
      </c>
      <c r="AM61" s="74">
        <v>10</v>
      </c>
      <c r="AN61" s="74">
        <v>10</v>
      </c>
    </row>
    <row r="62" spans="2:40" x14ac:dyDescent="0.25">
      <c r="B62" s="69" t="s">
        <v>161</v>
      </c>
      <c r="C62" s="69" t="s">
        <v>93</v>
      </c>
      <c r="D62" s="69" t="s">
        <v>177</v>
      </c>
      <c r="E62" s="69" t="s">
        <v>163</v>
      </c>
      <c r="F62" s="69" t="str">
        <f t="shared" si="5"/>
        <v>Small (&lt;1.4L)</v>
      </c>
      <c r="G62" s="69" t="s">
        <v>166</v>
      </c>
      <c r="H62" s="69" t="s">
        <v>100</v>
      </c>
      <c r="I62" s="73" t="str">
        <f t="shared" si="1"/>
        <v>PC, Small (&lt;1.4L), E 2</v>
      </c>
      <c r="J62" s="74">
        <v>0</v>
      </c>
      <c r="K62" s="74">
        <v>0</v>
      </c>
      <c r="L62" s="74">
        <v>0</v>
      </c>
      <c r="M62" s="74">
        <v>0</v>
      </c>
      <c r="N62" s="74">
        <v>0</v>
      </c>
      <c r="O62" s="74">
        <v>0</v>
      </c>
      <c r="P62" s="74">
        <v>0</v>
      </c>
      <c r="Q62" s="74">
        <v>1332.3532883478231</v>
      </c>
      <c r="R62" s="74">
        <v>2773.1899170484903</v>
      </c>
      <c r="S62" s="74">
        <v>4422.6582522570834</v>
      </c>
      <c r="T62" s="74">
        <v>6339.5642212318635</v>
      </c>
      <c r="U62" s="74">
        <v>7688.7773526137698</v>
      </c>
      <c r="V62" s="74">
        <v>7859.9485517339808</v>
      </c>
      <c r="W62" s="74">
        <v>7967.3037224126538</v>
      </c>
      <c r="X62" s="74">
        <v>8225.7646885579416</v>
      </c>
      <c r="Y62" s="74">
        <v>8532.1748115125083</v>
      </c>
      <c r="Z62" s="74">
        <v>9271.7096022898604</v>
      </c>
      <c r="AA62" s="74">
        <v>9860.5861822549869</v>
      </c>
      <c r="AB62" s="74">
        <v>5998.5316223850905</v>
      </c>
      <c r="AC62" s="74">
        <v>5484.5533952529768</v>
      </c>
      <c r="AD62" s="74">
        <v>4779.6854457719564</v>
      </c>
      <c r="AE62" s="74">
        <v>4301.0491596207594</v>
      </c>
      <c r="AF62" s="74">
        <v>3547.9889706352214</v>
      </c>
      <c r="AG62" s="74">
        <v>3203.1931487764846</v>
      </c>
      <c r="AH62" s="74">
        <v>2510.1354120196729</v>
      </c>
      <c r="AI62" s="74">
        <v>1888.7707627390316</v>
      </c>
      <c r="AJ62" s="74">
        <v>1253.3001643716693</v>
      </c>
      <c r="AK62" s="74">
        <v>606.98149105679204</v>
      </c>
      <c r="AL62" s="74">
        <v>443</v>
      </c>
      <c r="AM62" s="74">
        <v>276</v>
      </c>
      <c r="AN62" s="74">
        <v>269</v>
      </c>
    </row>
    <row r="63" spans="2:40" x14ac:dyDescent="0.25">
      <c r="B63" s="69" t="s">
        <v>161</v>
      </c>
      <c r="C63" s="69" t="s">
        <v>93</v>
      </c>
      <c r="D63" s="69" t="s">
        <v>177</v>
      </c>
      <c r="E63" s="69" t="s">
        <v>163</v>
      </c>
      <c r="F63" s="69" t="str">
        <f t="shared" si="5"/>
        <v>Small (&lt;1.4L)</v>
      </c>
      <c r="G63" s="69" t="s">
        <v>167</v>
      </c>
      <c r="H63" s="69" t="s">
        <v>101</v>
      </c>
      <c r="I63" s="73" t="str">
        <f t="shared" si="1"/>
        <v>PC, Small (&lt;1.4L), E 3</v>
      </c>
      <c r="J63" s="74">
        <v>0</v>
      </c>
      <c r="K63" s="74">
        <v>0</v>
      </c>
      <c r="L63" s="74">
        <v>0</v>
      </c>
      <c r="M63" s="74">
        <v>0</v>
      </c>
      <c r="N63" s="74">
        <v>0</v>
      </c>
      <c r="O63" s="74">
        <v>0</v>
      </c>
      <c r="P63" s="74">
        <v>0</v>
      </c>
      <c r="Q63" s="74">
        <v>0</v>
      </c>
      <c r="R63" s="74">
        <v>0</v>
      </c>
      <c r="S63" s="74">
        <v>0</v>
      </c>
      <c r="T63" s="74">
        <v>0</v>
      </c>
      <c r="U63" s="74">
        <v>0</v>
      </c>
      <c r="V63" s="74">
        <v>1417.4327388253046</v>
      </c>
      <c r="W63" s="74">
        <v>2810.5649273835047</v>
      </c>
      <c r="X63" s="74">
        <v>4435.5919408490699</v>
      </c>
      <c r="Y63" s="74">
        <v>6493.4393878930923</v>
      </c>
      <c r="Z63" s="74">
        <v>7350.5258483618936</v>
      </c>
      <c r="AA63" s="74">
        <v>8282.543654414003</v>
      </c>
      <c r="AB63" s="74">
        <v>10422.169259191189</v>
      </c>
      <c r="AC63" s="74">
        <v>11131.333792155841</v>
      </c>
      <c r="AD63" s="74">
        <v>11144.649852783348</v>
      </c>
      <c r="AE63" s="74">
        <v>11382.736048999717</v>
      </c>
      <c r="AF63" s="74">
        <v>11089.723537596434</v>
      </c>
      <c r="AG63" s="74">
        <v>10992.527038425198</v>
      </c>
      <c r="AH63" s="74">
        <v>10320.215455591049</v>
      </c>
      <c r="AI63" s="74">
        <v>9338.197911965477</v>
      </c>
      <c r="AJ63" s="74">
        <v>7881.6013300646364</v>
      </c>
      <c r="AK63" s="74">
        <v>3908.8250060077021</v>
      </c>
      <c r="AL63" s="74">
        <v>2603</v>
      </c>
      <c r="AM63" s="74">
        <v>1725</v>
      </c>
      <c r="AN63" s="74">
        <v>1056</v>
      </c>
    </row>
    <row r="64" spans="2:40" x14ac:dyDescent="0.25">
      <c r="B64" s="69" t="s">
        <v>161</v>
      </c>
      <c r="C64" s="69" t="s">
        <v>93</v>
      </c>
      <c r="D64" s="69" t="s">
        <v>177</v>
      </c>
      <c r="E64" s="69" t="s">
        <v>163</v>
      </c>
      <c r="F64" s="69" t="str">
        <f t="shared" si="5"/>
        <v>Small (&lt;1.4L)</v>
      </c>
      <c r="G64" s="69" t="s">
        <v>168</v>
      </c>
      <c r="H64" s="69" t="s">
        <v>102</v>
      </c>
      <c r="I64" s="73" t="str">
        <f t="shared" si="1"/>
        <v>PC, Small (&lt;1.4L), E 4</v>
      </c>
      <c r="J64" s="74">
        <v>0</v>
      </c>
      <c r="K64" s="74">
        <v>0</v>
      </c>
      <c r="L64" s="74">
        <v>0</v>
      </c>
      <c r="M64" s="74">
        <v>0</v>
      </c>
      <c r="N64" s="74">
        <v>0</v>
      </c>
      <c r="O64" s="74">
        <v>0</v>
      </c>
      <c r="P64" s="74">
        <v>0</v>
      </c>
      <c r="Q64" s="74">
        <v>0</v>
      </c>
      <c r="R64" s="74">
        <v>0</v>
      </c>
      <c r="S64" s="74">
        <v>0</v>
      </c>
      <c r="T64" s="74">
        <v>0</v>
      </c>
      <c r="U64" s="74">
        <v>0</v>
      </c>
      <c r="V64" s="74">
        <v>0</v>
      </c>
      <c r="W64" s="74">
        <v>0</v>
      </c>
      <c r="X64" s="74">
        <v>0</v>
      </c>
      <c r="Y64" s="74">
        <v>0</v>
      </c>
      <c r="Z64" s="74">
        <v>2017.7100041253209</v>
      </c>
      <c r="AA64" s="74">
        <v>4597.0539078387901</v>
      </c>
      <c r="AB64" s="74">
        <v>10931.112998084234</v>
      </c>
      <c r="AC64" s="74">
        <v>14278.5376241637</v>
      </c>
      <c r="AD64" s="74">
        <v>19301.291685353091</v>
      </c>
      <c r="AE64" s="74">
        <v>20941.753607877487</v>
      </c>
      <c r="AF64" s="74">
        <v>22273.486315654445</v>
      </c>
      <c r="AG64" s="74">
        <v>23935.853583327978</v>
      </c>
      <c r="AH64" s="74">
        <v>25084.346929199357</v>
      </c>
      <c r="AI64" s="74">
        <v>25405.441825000486</v>
      </c>
      <c r="AJ64" s="74">
        <v>25453.805709367007</v>
      </c>
      <c r="AK64" s="74">
        <v>19630.135058834287</v>
      </c>
      <c r="AL64" s="74">
        <v>16909</v>
      </c>
      <c r="AM64" s="74">
        <v>14208</v>
      </c>
      <c r="AN64" s="74">
        <v>11994</v>
      </c>
    </row>
    <row r="65" spans="2:40" x14ac:dyDescent="0.25">
      <c r="B65" s="69" t="s">
        <v>161</v>
      </c>
      <c r="C65" s="69" t="s">
        <v>93</v>
      </c>
      <c r="D65" s="69" t="s">
        <v>177</v>
      </c>
      <c r="E65" s="69" t="s">
        <v>163</v>
      </c>
      <c r="F65" s="69" t="str">
        <f t="shared" si="5"/>
        <v>Small (&lt;1.4L)</v>
      </c>
      <c r="G65" s="69" t="s">
        <v>169</v>
      </c>
      <c r="H65" s="69" t="s">
        <v>103</v>
      </c>
      <c r="I65" s="73" t="str">
        <f t="shared" si="1"/>
        <v>PC, Small (&lt;1.4L), E 5</v>
      </c>
      <c r="J65" s="74">
        <v>0</v>
      </c>
      <c r="K65" s="74">
        <v>0</v>
      </c>
      <c r="L65" s="74">
        <v>0</v>
      </c>
      <c r="M65" s="74">
        <v>0</v>
      </c>
      <c r="N65" s="74">
        <v>0</v>
      </c>
      <c r="O65" s="74">
        <v>0</v>
      </c>
      <c r="P65" s="74">
        <v>0</v>
      </c>
      <c r="Q65" s="74">
        <v>0</v>
      </c>
      <c r="R65" s="74">
        <v>0</v>
      </c>
      <c r="S65" s="74">
        <v>0</v>
      </c>
      <c r="T65" s="74">
        <v>0</v>
      </c>
      <c r="U65" s="74">
        <v>0</v>
      </c>
      <c r="V65" s="74">
        <v>0</v>
      </c>
      <c r="W65" s="74">
        <v>0</v>
      </c>
      <c r="X65" s="74">
        <v>0</v>
      </c>
      <c r="Y65" s="74">
        <v>0</v>
      </c>
      <c r="Z65" s="74">
        <v>0</v>
      </c>
      <c r="AA65" s="74">
        <v>0</v>
      </c>
      <c r="AB65" s="74">
        <v>0</v>
      </c>
      <c r="AC65" s="74">
        <v>0</v>
      </c>
      <c r="AD65" s="74">
        <v>0</v>
      </c>
      <c r="AE65" s="74">
        <v>4537.4930021232858</v>
      </c>
      <c r="AF65" s="74">
        <v>8929.4774826993362</v>
      </c>
      <c r="AG65" s="74">
        <v>13300.905725983508</v>
      </c>
      <c r="AH65" s="74">
        <v>19549.451103498766</v>
      </c>
      <c r="AI65" s="74">
        <v>21177.147523961383</v>
      </c>
      <c r="AJ65" s="74">
        <v>23530.39484655832</v>
      </c>
      <c r="AK65" s="74">
        <v>27559.233872092977</v>
      </c>
      <c r="AL65" s="74">
        <v>25461</v>
      </c>
      <c r="AM65" s="74">
        <v>23411</v>
      </c>
      <c r="AN65" s="74">
        <v>21623</v>
      </c>
    </row>
    <row r="66" spans="2:40" x14ac:dyDescent="0.25">
      <c r="B66" s="69" t="s">
        <v>161</v>
      </c>
      <c r="C66" s="69" t="s">
        <v>93</v>
      </c>
      <c r="D66" s="69" t="s">
        <v>177</v>
      </c>
      <c r="E66" s="69" t="s">
        <v>163</v>
      </c>
      <c r="F66" s="69" t="str">
        <f t="shared" si="5"/>
        <v>Small (&lt;1.4L)</v>
      </c>
      <c r="G66" s="69" t="s">
        <v>170</v>
      </c>
      <c r="H66" s="69" t="s">
        <v>111</v>
      </c>
      <c r="I66" s="73" t="str">
        <f t="shared" si="1"/>
        <v>PC, Small (&lt;1.4L), E 6 a b c</v>
      </c>
      <c r="J66" s="74">
        <v>0</v>
      </c>
      <c r="K66" s="74">
        <v>0</v>
      </c>
      <c r="L66" s="74">
        <v>0</v>
      </c>
      <c r="M66" s="74">
        <v>0</v>
      </c>
      <c r="N66" s="74">
        <v>0</v>
      </c>
      <c r="O66" s="74">
        <v>0</v>
      </c>
      <c r="P66" s="74">
        <v>0</v>
      </c>
      <c r="Q66" s="74">
        <v>0</v>
      </c>
      <c r="R66" s="74">
        <v>0</v>
      </c>
      <c r="S66" s="74">
        <v>0</v>
      </c>
      <c r="T66" s="74">
        <v>0</v>
      </c>
      <c r="U66" s="74">
        <v>0</v>
      </c>
      <c r="V66" s="74">
        <v>0</v>
      </c>
      <c r="W66" s="74">
        <v>0</v>
      </c>
      <c r="X66" s="74">
        <v>0</v>
      </c>
      <c r="Y66" s="74">
        <v>0</v>
      </c>
      <c r="Z66" s="74">
        <v>0</v>
      </c>
      <c r="AA66" s="74">
        <v>0</v>
      </c>
      <c r="AB66" s="74">
        <v>0</v>
      </c>
      <c r="AC66" s="74">
        <v>0</v>
      </c>
      <c r="AD66" s="74">
        <v>0</v>
      </c>
      <c r="AE66" s="74">
        <v>0</v>
      </c>
      <c r="AF66" s="74">
        <v>0</v>
      </c>
      <c r="AG66" s="74">
        <v>0</v>
      </c>
      <c r="AH66" s="74">
        <v>0</v>
      </c>
      <c r="AI66" s="74">
        <v>6140.3916914327401</v>
      </c>
      <c r="AJ66" s="74">
        <v>13485.420618657108</v>
      </c>
      <c r="AK66" s="74">
        <v>32034.793934357251</v>
      </c>
      <c r="AL66" s="74">
        <v>39907</v>
      </c>
      <c r="AM66" s="74">
        <v>37465</v>
      </c>
      <c r="AN66" s="74">
        <v>35246</v>
      </c>
    </row>
    <row r="67" spans="2:40" x14ac:dyDescent="0.25">
      <c r="B67" s="69" t="s">
        <v>161</v>
      </c>
      <c r="C67" s="69" t="s">
        <v>93</v>
      </c>
      <c r="D67" s="69" t="s">
        <v>177</v>
      </c>
      <c r="E67" s="69" t="s">
        <v>163</v>
      </c>
      <c r="F67" s="69" t="str">
        <f t="shared" si="5"/>
        <v>Small (&lt;1.4L)</v>
      </c>
      <c r="G67" s="69" t="s">
        <v>171</v>
      </c>
      <c r="H67" s="69" t="s">
        <v>105</v>
      </c>
      <c r="I67" s="73" t="str">
        <f t="shared" si="1"/>
        <v>PC, Small (&lt;1.4L), E 6 d-Temp</v>
      </c>
      <c r="J67" s="74">
        <v>0</v>
      </c>
      <c r="K67" s="74">
        <v>0</v>
      </c>
      <c r="L67" s="74">
        <v>0</v>
      </c>
      <c r="M67" s="74">
        <v>0</v>
      </c>
      <c r="N67" s="74">
        <v>0</v>
      </c>
      <c r="O67" s="74">
        <v>0</v>
      </c>
      <c r="P67" s="74">
        <v>0</v>
      </c>
      <c r="Q67" s="74">
        <v>0</v>
      </c>
      <c r="R67" s="74">
        <v>0</v>
      </c>
      <c r="S67" s="74">
        <v>0</v>
      </c>
      <c r="T67" s="74">
        <v>0</v>
      </c>
      <c r="U67" s="74">
        <v>0</v>
      </c>
      <c r="V67" s="74">
        <v>0</v>
      </c>
      <c r="W67" s="74">
        <v>0</v>
      </c>
      <c r="X67" s="74">
        <v>0</v>
      </c>
      <c r="Y67" s="74">
        <v>0</v>
      </c>
      <c r="Z67" s="74">
        <v>0</v>
      </c>
      <c r="AA67" s="74">
        <v>0</v>
      </c>
      <c r="AB67" s="74">
        <v>0</v>
      </c>
      <c r="AC67" s="74">
        <v>0</v>
      </c>
      <c r="AD67" s="74">
        <v>0</v>
      </c>
      <c r="AE67" s="74">
        <v>0</v>
      </c>
      <c r="AF67" s="74">
        <v>0</v>
      </c>
      <c r="AG67" s="74">
        <v>0</v>
      </c>
      <c r="AH67" s="74">
        <v>0</v>
      </c>
      <c r="AI67" s="74">
        <v>0</v>
      </c>
      <c r="AJ67" s="74">
        <v>0</v>
      </c>
      <c r="AK67" s="74">
        <v>0</v>
      </c>
      <c r="AL67" s="74">
        <v>0</v>
      </c>
      <c r="AM67" s="74">
        <v>8426</v>
      </c>
      <c r="AN67" s="74">
        <v>13326</v>
      </c>
    </row>
    <row r="68" spans="2:40" x14ac:dyDescent="0.25">
      <c r="B68" s="69" t="s">
        <v>161</v>
      </c>
      <c r="C68" s="69" t="s">
        <v>93</v>
      </c>
      <c r="D68" s="69" t="s">
        <v>177</v>
      </c>
      <c r="E68" s="69" t="s">
        <v>172</v>
      </c>
      <c r="F68" s="69" t="str">
        <f t="shared" ref="F68:F75" si="6">E68&amp;" (1.4L-2.0L)"</f>
        <v>Medium (1.4L-2.0L)</v>
      </c>
      <c r="G68" s="69" t="s">
        <v>114</v>
      </c>
      <c r="H68" s="69" t="s">
        <v>114</v>
      </c>
      <c r="I68" s="73" t="str">
        <f t="shared" si="1"/>
        <v>PC, Medium (1.4L-2.0L), Conventional</v>
      </c>
      <c r="J68" s="74">
        <v>64155.129884532224</v>
      </c>
      <c r="K68" s="74">
        <v>78493.674915188167</v>
      </c>
      <c r="L68" s="74">
        <v>81683.871866415677</v>
      </c>
      <c r="M68" s="74">
        <v>84971.111846667569</v>
      </c>
      <c r="N68" s="74">
        <v>85687.34198885574</v>
      </c>
      <c r="O68" s="74">
        <v>85417.074308823081</v>
      </c>
      <c r="P68" s="74">
        <v>80110.21394094346</v>
      </c>
      <c r="Q68" s="74">
        <v>71985.348685294259</v>
      </c>
      <c r="R68" s="74">
        <v>61168.828769584055</v>
      </c>
      <c r="S68" s="74">
        <v>46755.619250905176</v>
      </c>
      <c r="T68" s="74">
        <v>28451.191689364576</v>
      </c>
      <c r="U68" s="74">
        <v>22714.707369121923</v>
      </c>
      <c r="V68" s="74">
        <v>15693.222809260164</v>
      </c>
      <c r="W68" s="74">
        <v>12076.828028604927</v>
      </c>
      <c r="X68" s="74">
        <v>8167.7555973007293</v>
      </c>
      <c r="Y68" s="74">
        <v>6568.6993358729223</v>
      </c>
      <c r="Z68" s="74">
        <v>4746.5649137099008</v>
      </c>
      <c r="AA68" s="74">
        <v>3938.5296558635355</v>
      </c>
      <c r="AB68" s="74">
        <v>709.79704868505075</v>
      </c>
      <c r="AC68" s="74">
        <v>600.62091788559189</v>
      </c>
      <c r="AD68" s="74">
        <v>494.26310315589114</v>
      </c>
      <c r="AE68" s="74">
        <v>456.21638803313937</v>
      </c>
      <c r="AF68" s="74">
        <v>393.13227085075329</v>
      </c>
      <c r="AG68" s="74">
        <v>165.70598925794383</v>
      </c>
      <c r="AH68" s="74">
        <v>190.07676753190376</v>
      </c>
      <c r="AI68" s="74">
        <v>147.38240512121138</v>
      </c>
      <c r="AJ68" s="74">
        <v>101.78945490019382</v>
      </c>
      <c r="AK68" s="74">
        <v>45.01066208527056</v>
      </c>
      <c r="AL68" s="74">
        <v>24</v>
      </c>
      <c r="AM68" s="74">
        <v>16</v>
      </c>
      <c r="AN68" s="74">
        <v>17</v>
      </c>
    </row>
    <row r="69" spans="2:40" x14ac:dyDescent="0.25">
      <c r="B69" s="69" t="s">
        <v>161</v>
      </c>
      <c r="C69" s="69" t="s">
        <v>93</v>
      </c>
      <c r="D69" s="69" t="s">
        <v>177</v>
      </c>
      <c r="E69" s="69" t="s">
        <v>172</v>
      </c>
      <c r="F69" s="69" t="str">
        <f t="shared" si="6"/>
        <v>Medium (1.4L-2.0L)</v>
      </c>
      <c r="G69" s="69" t="s">
        <v>165</v>
      </c>
      <c r="H69" s="69" t="s">
        <v>99</v>
      </c>
      <c r="I69" s="73" t="str">
        <f t="shared" ref="I69:I132" si="7">C69&amp;", "&amp;F69&amp;", "&amp;H69</f>
        <v>PC, Medium (1.4L-2.0L), E 1</v>
      </c>
      <c r="J69" s="74">
        <v>0</v>
      </c>
      <c r="K69" s="74">
        <v>0</v>
      </c>
      <c r="L69" s="74">
        <v>6760.0445682550908</v>
      </c>
      <c r="M69" s="74">
        <v>13839.342229278518</v>
      </c>
      <c r="N69" s="74">
        <v>24165.398190968037</v>
      </c>
      <c r="O69" s="74">
        <v>34894.356854866208</v>
      </c>
      <c r="P69" s="74">
        <v>50568.049894759235</v>
      </c>
      <c r="Q69" s="74">
        <v>52972.149613766422</v>
      </c>
      <c r="R69" s="74">
        <v>53511.094349540297</v>
      </c>
      <c r="S69" s="74">
        <v>53035.483878659034</v>
      </c>
      <c r="T69" s="74">
        <v>49613.782076510426</v>
      </c>
      <c r="U69" s="74">
        <v>45065.325545869957</v>
      </c>
      <c r="V69" s="74">
        <v>45199.75111208787</v>
      </c>
      <c r="W69" s="74">
        <v>40886.2863118842</v>
      </c>
      <c r="X69" s="74">
        <v>38833.842922256845</v>
      </c>
      <c r="Y69" s="74">
        <v>33886.147367598409</v>
      </c>
      <c r="Z69" s="74">
        <v>31988.69813884113</v>
      </c>
      <c r="AA69" s="74">
        <v>26730.17890124226</v>
      </c>
      <c r="AB69" s="74">
        <v>16130.044042869276</v>
      </c>
      <c r="AC69" s="74">
        <v>10998.036363060615</v>
      </c>
      <c r="AD69" s="74">
        <v>8225.6263222457474</v>
      </c>
      <c r="AE69" s="74">
        <v>6050.0514185758366</v>
      </c>
      <c r="AF69" s="74">
        <v>4526.8024717079388</v>
      </c>
      <c r="AG69" s="74">
        <v>1332.0212213427023</v>
      </c>
      <c r="AH69" s="74">
        <v>1288.2980910495698</v>
      </c>
      <c r="AI69" s="74">
        <v>977.37805501434923</v>
      </c>
      <c r="AJ69" s="74">
        <v>653.14900227624355</v>
      </c>
      <c r="AK69" s="74">
        <v>300.07108056847045</v>
      </c>
      <c r="AL69" s="74">
        <v>192</v>
      </c>
      <c r="AM69" s="74">
        <v>128</v>
      </c>
      <c r="AN69" s="74">
        <v>135</v>
      </c>
    </row>
    <row r="70" spans="2:40" x14ac:dyDescent="0.25">
      <c r="B70" s="69" t="s">
        <v>161</v>
      </c>
      <c r="C70" s="69" t="s">
        <v>93</v>
      </c>
      <c r="D70" s="69" t="s">
        <v>177</v>
      </c>
      <c r="E70" s="69" t="s">
        <v>172</v>
      </c>
      <c r="F70" s="69" t="str">
        <f t="shared" si="6"/>
        <v>Medium (1.4L-2.0L)</v>
      </c>
      <c r="G70" s="69" t="s">
        <v>166</v>
      </c>
      <c r="H70" s="69" t="s">
        <v>100</v>
      </c>
      <c r="I70" s="73" t="str">
        <f t="shared" si="7"/>
        <v>PC, Medium (1.4L-2.0L), E 2</v>
      </c>
      <c r="J70" s="74">
        <v>0</v>
      </c>
      <c r="K70" s="74">
        <v>0</v>
      </c>
      <c r="L70" s="74">
        <v>0</v>
      </c>
      <c r="M70" s="74">
        <v>0</v>
      </c>
      <c r="N70" s="74">
        <v>0</v>
      </c>
      <c r="O70" s="74">
        <v>0</v>
      </c>
      <c r="P70" s="74">
        <v>0</v>
      </c>
      <c r="Q70" s="74">
        <v>15538.920912496569</v>
      </c>
      <c r="R70" s="74">
        <v>31961.503928129179</v>
      </c>
      <c r="S70" s="74">
        <v>50363.025018626759</v>
      </c>
      <c r="T70" s="74">
        <v>72191.072602906454</v>
      </c>
      <c r="U70" s="74">
        <v>86497.189559682141</v>
      </c>
      <c r="V70" s="74">
        <v>88422.988366570062</v>
      </c>
      <c r="W70" s="74">
        <v>88534.250712207373</v>
      </c>
      <c r="X70" s="74">
        <v>91406.200613614259</v>
      </c>
      <c r="Y70" s="74">
        <v>93636.165042737543</v>
      </c>
      <c r="Z70" s="74">
        <v>100476.45586296337</v>
      </c>
      <c r="AA70" s="74">
        <v>105500.77201851297</v>
      </c>
      <c r="AB70" s="74">
        <v>60464.193036133962</v>
      </c>
      <c r="AC70" s="74">
        <v>57156.866163527404</v>
      </c>
      <c r="AD70" s="74">
        <v>49984.056753095298</v>
      </c>
      <c r="AE70" s="74">
        <v>46020.82814284294</v>
      </c>
      <c r="AF70" s="74">
        <v>38607.901540313687</v>
      </c>
      <c r="AG70" s="74">
        <v>35339.988862896098</v>
      </c>
      <c r="AH70" s="74">
        <v>28053.922911653201</v>
      </c>
      <c r="AI70" s="74">
        <v>21354.934805194469</v>
      </c>
      <c r="AJ70" s="74">
        <v>14309.900868052247</v>
      </c>
      <c r="AK70" s="74">
        <v>6539.3088009896164</v>
      </c>
      <c r="AL70" s="74">
        <v>5086</v>
      </c>
      <c r="AM70" s="74">
        <v>3404</v>
      </c>
      <c r="AN70" s="74">
        <v>3562</v>
      </c>
    </row>
    <row r="71" spans="2:40" x14ac:dyDescent="0.25">
      <c r="B71" s="69" t="s">
        <v>161</v>
      </c>
      <c r="C71" s="69" t="s">
        <v>93</v>
      </c>
      <c r="D71" s="69" t="s">
        <v>177</v>
      </c>
      <c r="E71" s="69" t="s">
        <v>172</v>
      </c>
      <c r="F71" s="69" t="str">
        <f t="shared" si="6"/>
        <v>Medium (1.4L-2.0L)</v>
      </c>
      <c r="G71" s="69" t="s">
        <v>167</v>
      </c>
      <c r="H71" s="69" t="s">
        <v>101</v>
      </c>
      <c r="I71" s="73" t="str">
        <f t="shared" si="7"/>
        <v>PC, Medium (1.4L-2.0L), E 3</v>
      </c>
      <c r="J71" s="74">
        <v>0</v>
      </c>
      <c r="K71" s="74">
        <v>0</v>
      </c>
      <c r="L71" s="74">
        <v>0</v>
      </c>
      <c r="M71" s="74">
        <v>0</v>
      </c>
      <c r="N71" s="74">
        <v>0</v>
      </c>
      <c r="O71" s="74">
        <v>0</v>
      </c>
      <c r="P71" s="74">
        <v>0</v>
      </c>
      <c r="Q71" s="74">
        <v>0</v>
      </c>
      <c r="R71" s="74">
        <v>0</v>
      </c>
      <c r="S71" s="74">
        <v>0</v>
      </c>
      <c r="T71" s="74">
        <v>0</v>
      </c>
      <c r="U71" s="74">
        <v>0</v>
      </c>
      <c r="V71" s="74">
        <v>15945.859918878936</v>
      </c>
      <c r="W71" s="74">
        <v>31231.551926899203</v>
      </c>
      <c r="X71" s="74">
        <v>49289.108324402921</v>
      </c>
      <c r="Y71" s="74">
        <v>71262.107921108764</v>
      </c>
      <c r="Z71" s="74">
        <v>79656.807390742935</v>
      </c>
      <c r="AA71" s="74">
        <v>88616.917256929562</v>
      </c>
      <c r="AB71" s="74">
        <v>105053.71874532766</v>
      </c>
      <c r="AC71" s="74">
        <v>116004.36898480685</v>
      </c>
      <c r="AD71" s="74">
        <v>116546.3328193827</v>
      </c>
      <c r="AE71" s="74">
        <v>121794.22277343798</v>
      </c>
      <c r="AF71" s="74">
        <v>120674.26308040843</v>
      </c>
      <c r="AG71" s="74">
        <v>121277.66421497743</v>
      </c>
      <c r="AH71" s="74">
        <v>115341.39849047079</v>
      </c>
      <c r="AI71" s="74">
        <v>105580.10084762148</v>
      </c>
      <c r="AJ71" s="74">
        <v>89990.360586346345</v>
      </c>
      <c r="AK71" s="74">
        <v>42113.169850549872</v>
      </c>
      <c r="AL71" s="74">
        <v>29870</v>
      </c>
      <c r="AM71" s="74">
        <v>21300</v>
      </c>
      <c r="AN71" s="74">
        <v>13969</v>
      </c>
    </row>
    <row r="72" spans="2:40" x14ac:dyDescent="0.25">
      <c r="B72" s="69" t="s">
        <v>161</v>
      </c>
      <c r="C72" s="69" t="s">
        <v>93</v>
      </c>
      <c r="D72" s="69" t="s">
        <v>177</v>
      </c>
      <c r="E72" s="69" t="s">
        <v>172</v>
      </c>
      <c r="F72" s="69" t="str">
        <f t="shared" si="6"/>
        <v>Medium (1.4L-2.0L)</v>
      </c>
      <c r="G72" s="69" t="s">
        <v>168</v>
      </c>
      <c r="H72" s="69" t="s">
        <v>102</v>
      </c>
      <c r="I72" s="73" t="str">
        <f t="shared" si="7"/>
        <v>PC, Medium (1.4L-2.0L), E 4</v>
      </c>
      <c r="J72" s="74">
        <v>0</v>
      </c>
      <c r="K72" s="74">
        <v>0</v>
      </c>
      <c r="L72" s="74">
        <v>0</v>
      </c>
      <c r="M72" s="74">
        <v>0</v>
      </c>
      <c r="N72" s="74">
        <v>0</v>
      </c>
      <c r="O72" s="74">
        <v>0</v>
      </c>
      <c r="P72" s="74">
        <v>0</v>
      </c>
      <c r="Q72" s="74">
        <v>0</v>
      </c>
      <c r="R72" s="74">
        <v>0</v>
      </c>
      <c r="S72" s="74">
        <v>0</v>
      </c>
      <c r="T72" s="74">
        <v>0</v>
      </c>
      <c r="U72" s="74">
        <v>0</v>
      </c>
      <c r="V72" s="74">
        <v>0</v>
      </c>
      <c r="W72" s="74">
        <v>0</v>
      </c>
      <c r="X72" s="74">
        <v>0</v>
      </c>
      <c r="Y72" s="74">
        <v>0</v>
      </c>
      <c r="Z72" s="74">
        <v>21865.692398701536</v>
      </c>
      <c r="AA72" s="74">
        <v>49184.980215527394</v>
      </c>
      <c r="AB72" s="74">
        <v>110183.78630354872</v>
      </c>
      <c r="AC72" s="74">
        <v>148802.72014519636</v>
      </c>
      <c r="AD72" s="74">
        <v>201845.26156677233</v>
      </c>
      <c r="AE72" s="74">
        <v>224074.82640418579</v>
      </c>
      <c r="AF72" s="74">
        <v>242371.82633641368</v>
      </c>
      <c r="AG72" s="74">
        <v>264077.98711165012</v>
      </c>
      <c r="AH72" s="74">
        <v>280349.1523490001</v>
      </c>
      <c r="AI72" s="74">
        <v>287240.55061255035</v>
      </c>
      <c r="AJ72" s="74">
        <v>290625.85864920338</v>
      </c>
      <c r="AK72" s="74">
        <v>211498.7799652871</v>
      </c>
      <c r="AL72" s="74">
        <v>194072</v>
      </c>
      <c r="AM72" s="74">
        <v>175426</v>
      </c>
      <c r="AN72" s="74">
        <v>158678</v>
      </c>
    </row>
    <row r="73" spans="2:40" x14ac:dyDescent="0.25">
      <c r="B73" s="69" t="s">
        <v>161</v>
      </c>
      <c r="C73" s="69" t="s">
        <v>93</v>
      </c>
      <c r="D73" s="69" t="s">
        <v>177</v>
      </c>
      <c r="E73" s="69" t="s">
        <v>172</v>
      </c>
      <c r="F73" s="69" t="str">
        <f t="shared" si="6"/>
        <v>Medium (1.4L-2.0L)</v>
      </c>
      <c r="G73" s="69" t="s">
        <v>169</v>
      </c>
      <c r="H73" s="69" t="s">
        <v>103</v>
      </c>
      <c r="I73" s="73" t="str">
        <f t="shared" si="7"/>
        <v>PC, Medium (1.4L-2.0L), E 5</v>
      </c>
      <c r="J73" s="74">
        <v>0</v>
      </c>
      <c r="K73" s="74">
        <v>0</v>
      </c>
      <c r="L73" s="74">
        <v>0</v>
      </c>
      <c r="M73" s="74">
        <v>0</v>
      </c>
      <c r="N73" s="74">
        <v>0</v>
      </c>
      <c r="O73" s="74">
        <v>0</v>
      </c>
      <c r="P73" s="74">
        <v>0</v>
      </c>
      <c r="Q73" s="74">
        <v>0</v>
      </c>
      <c r="R73" s="74">
        <v>0</v>
      </c>
      <c r="S73" s="74">
        <v>0</v>
      </c>
      <c r="T73" s="74">
        <v>0</v>
      </c>
      <c r="U73" s="74">
        <v>0</v>
      </c>
      <c r="V73" s="74">
        <v>0</v>
      </c>
      <c r="W73" s="74">
        <v>0</v>
      </c>
      <c r="X73" s="74">
        <v>0</v>
      </c>
      <c r="Y73" s="74">
        <v>0</v>
      </c>
      <c r="Z73" s="74">
        <v>0</v>
      </c>
      <c r="AA73" s="74">
        <v>0</v>
      </c>
      <c r="AB73" s="74">
        <v>0</v>
      </c>
      <c r="AC73" s="74">
        <v>0</v>
      </c>
      <c r="AD73" s="74">
        <v>0</v>
      </c>
      <c r="AE73" s="74">
        <v>48550.755385572164</v>
      </c>
      <c r="AF73" s="74">
        <v>97167.26582630309</v>
      </c>
      <c r="AG73" s="74">
        <v>146745.40010246757</v>
      </c>
      <c r="AH73" s="74">
        <v>218489.72433778387</v>
      </c>
      <c r="AI73" s="74">
        <v>239434.35257244378</v>
      </c>
      <c r="AJ73" s="74">
        <v>268664.78375448653</v>
      </c>
      <c r="AK73" s="74">
        <v>296921.4390373528</v>
      </c>
      <c r="AL73" s="74">
        <v>292233</v>
      </c>
      <c r="AM73" s="74">
        <v>289067</v>
      </c>
      <c r="AN73" s="74">
        <v>286165</v>
      </c>
    </row>
    <row r="74" spans="2:40" x14ac:dyDescent="0.25">
      <c r="B74" s="69" t="s">
        <v>161</v>
      </c>
      <c r="C74" s="69" t="s">
        <v>93</v>
      </c>
      <c r="D74" s="69" t="s">
        <v>177</v>
      </c>
      <c r="E74" s="69" t="s">
        <v>172</v>
      </c>
      <c r="F74" s="69" t="str">
        <f t="shared" si="6"/>
        <v>Medium (1.4L-2.0L)</v>
      </c>
      <c r="G74" s="69" t="s">
        <v>170</v>
      </c>
      <c r="H74" s="69" t="s">
        <v>111</v>
      </c>
      <c r="I74" s="73" t="str">
        <f t="shared" si="7"/>
        <v>PC, Medium (1.4L-2.0L), E 6 a b c</v>
      </c>
      <c r="J74" s="74">
        <v>0</v>
      </c>
      <c r="K74" s="74">
        <v>0</v>
      </c>
      <c r="L74" s="74">
        <v>0</v>
      </c>
      <c r="M74" s="74">
        <v>0</v>
      </c>
      <c r="N74" s="74">
        <v>0</v>
      </c>
      <c r="O74" s="74">
        <v>0</v>
      </c>
      <c r="P74" s="74">
        <v>0</v>
      </c>
      <c r="Q74" s="74">
        <v>0</v>
      </c>
      <c r="R74" s="74">
        <v>0</v>
      </c>
      <c r="S74" s="74">
        <v>0</v>
      </c>
      <c r="T74" s="74">
        <v>0</v>
      </c>
      <c r="U74" s="74">
        <v>0</v>
      </c>
      <c r="V74" s="74">
        <v>0</v>
      </c>
      <c r="W74" s="74">
        <v>0</v>
      </c>
      <c r="X74" s="74">
        <v>0</v>
      </c>
      <c r="Y74" s="74">
        <v>0</v>
      </c>
      <c r="Z74" s="74">
        <v>0</v>
      </c>
      <c r="AA74" s="74">
        <v>0</v>
      </c>
      <c r="AB74" s="74">
        <v>0</v>
      </c>
      <c r="AC74" s="74">
        <v>0</v>
      </c>
      <c r="AD74" s="74">
        <v>0</v>
      </c>
      <c r="AE74" s="74">
        <v>0</v>
      </c>
      <c r="AF74" s="74">
        <v>0</v>
      </c>
      <c r="AG74" s="74">
        <v>0</v>
      </c>
      <c r="AH74" s="74">
        <v>0</v>
      </c>
      <c r="AI74" s="74">
        <v>69424.869780781155</v>
      </c>
      <c r="AJ74" s="74">
        <v>153973.51544569316</v>
      </c>
      <c r="AK74" s="74">
        <v>345170.22060316685</v>
      </c>
      <c r="AL74" s="74">
        <v>458041</v>
      </c>
      <c r="AM74" s="74">
        <v>462635</v>
      </c>
      <c r="AN74" s="74">
        <v>466607</v>
      </c>
    </row>
    <row r="75" spans="2:40" x14ac:dyDescent="0.25">
      <c r="B75" s="69" t="s">
        <v>161</v>
      </c>
      <c r="C75" s="69" t="s">
        <v>93</v>
      </c>
      <c r="D75" s="69" t="s">
        <v>177</v>
      </c>
      <c r="E75" s="69" t="s">
        <v>172</v>
      </c>
      <c r="F75" s="69" t="str">
        <f t="shared" si="6"/>
        <v>Medium (1.4L-2.0L)</v>
      </c>
      <c r="G75" s="69" t="s">
        <v>171</v>
      </c>
      <c r="H75" s="69" t="s">
        <v>105</v>
      </c>
      <c r="I75" s="73" t="str">
        <f t="shared" si="7"/>
        <v>PC, Medium (1.4L-2.0L), E 6 d-Temp</v>
      </c>
      <c r="J75" s="74">
        <v>0</v>
      </c>
      <c r="K75" s="74">
        <v>0</v>
      </c>
      <c r="L75" s="74">
        <v>0</v>
      </c>
      <c r="M75" s="74">
        <v>0</v>
      </c>
      <c r="N75" s="74">
        <v>0</v>
      </c>
      <c r="O75" s="74">
        <v>0</v>
      </c>
      <c r="P75" s="74">
        <v>0</v>
      </c>
      <c r="Q75" s="74">
        <v>0</v>
      </c>
      <c r="R75" s="74">
        <v>0</v>
      </c>
      <c r="S75" s="74">
        <v>0</v>
      </c>
      <c r="T75" s="74">
        <v>0</v>
      </c>
      <c r="U75" s="74">
        <v>0</v>
      </c>
      <c r="V75" s="74">
        <v>0</v>
      </c>
      <c r="W75" s="74">
        <v>0</v>
      </c>
      <c r="X75" s="74">
        <v>0</v>
      </c>
      <c r="Y75" s="74">
        <v>0</v>
      </c>
      <c r="Z75" s="74">
        <v>0</v>
      </c>
      <c r="AA75" s="74">
        <v>0</v>
      </c>
      <c r="AB75" s="74">
        <v>0</v>
      </c>
      <c r="AC75" s="74">
        <v>0</v>
      </c>
      <c r="AD75" s="74">
        <v>0</v>
      </c>
      <c r="AE75" s="74">
        <v>0</v>
      </c>
      <c r="AF75" s="74">
        <v>0</v>
      </c>
      <c r="AG75" s="74">
        <v>0</v>
      </c>
      <c r="AH75" s="74">
        <v>0</v>
      </c>
      <c r="AI75" s="74">
        <v>0</v>
      </c>
      <c r="AJ75" s="74">
        <v>0</v>
      </c>
      <c r="AK75" s="74">
        <v>0</v>
      </c>
      <c r="AL75" s="74">
        <v>0</v>
      </c>
      <c r="AM75" s="74">
        <v>104064</v>
      </c>
      <c r="AN75" s="74">
        <v>176503</v>
      </c>
    </row>
    <row r="76" spans="2:40" x14ac:dyDescent="0.25">
      <c r="B76" s="69" t="s">
        <v>161</v>
      </c>
      <c r="C76" s="69" t="s">
        <v>93</v>
      </c>
      <c r="D76" s="69" t="s">
        <v>177</v>
      </c>
      <c r="E76" s="69" t="s">
        <v>173</v>
      </c>
      <c r="F76" s="69" t="str">
        <f t="shared" ref="F76:F80" si="8">LEFT(E76,5)&amp;" (&gt;2.0L)"</f>
        <v>Large (&gt;2.0L)</v>
      </c>
      <c r="G76" s="69" t="s">
        <v>114</v>
      </c>
      <c r="H76" s="69" t="s">
        <v>114</v>
      </c>
      <c r="I76" s="73" t="str">
        <f t="shared" si="7"/>
        <v>PC, Large (&gt;2.0L), Conventional</v>
      </c>
      <c r="J76" s="74">
        <v>6057</v>
      </c>
      <c r="K76" s="74">
        <v>7411</v>
      </c>
      <c r="L76" s="74">
        <v>6670</v>
      </c>
      <c r="M76" s="74">
        <v>6938</v>
      </c>
      <c r="N76" s="74">
        <v>6996</v>
      </c>
      <c r="O76" s="74">
        <v>6974</v>
      </c>
      <c r="P76" s="74">
        <v>7563</v>
      </c>
      <c r="Q76" s="74">
        <v>6796</v>
      </c>
      <c r="R76" s="74">
        <v>6574</v>
      </c>
      <c r="S76" s="74">
        <v>5651</v>
      </c>
      <c r="T76" s="74">
        <v>3439</v>
      </c>
      <c r="U76" s="74">
        <v>3057</v>
      </c>
      <c r="V76" s="74">
        <v>2112</v>
      </c>
      <c r="W76" s="74">
        <v>1795</v>
      </c>
      <c r="X76" s="74">
        <v>1214</v>
      </c>
      <c r="Y76" s="74">
        <v>1071</v>
      </c>
      <c r="Z76" s="74">
        <v>844</v>
      </c>
      <c r="AA76" s="74">
        <v>760</v>
      </c>
      <c r="AB76" s="74">
        <v>189</v>
      </c>
      <c r="AC76" s="74">
        <v>135</v>
      </c>
      <c r="AD76" s="74">
        <v>109</v>
      </c>
      <c r="AE76" s="74">
        <v>88</v>
      </c>
      <c r="AF76" s="74">
        <v>68</v>
      </c>
      <c r="AG76" s="74">
        <v>26</v>
      </c>
      <c r="AH76" s="74">
        <v>27</v>
      </c>
      <c r="AI76" s="74">
        <v>19</v>
      </c>
      <c r="AJ76" s="74">
        <v>12</v>
      </c>
      <c r="AK76" s="74">
        <v>5.0602619895688301</v>
      </c>
      <c r="AL76" s="74">
        <v>2</v>
      </c>
      <c r="AM76" s="74">
        <v>2</v>
      </c>
      <c r="AN76" s="74">
        <v>2</v>
      </c>
    </row>
    <row r="77" spans="2:40" x14ac:dyDescent="0.25">
      <c r="B77" s="69" t="s">
        <v>161</v>
      </c>
      <c r="C77" s="69" t="s">
        <v>93</v>
      </c>
      <c r="D77" s="69" t="s">
        <v>177</v>
      </c>
      <c r="E77" s="69" t="s">
        <v>173</v>
      </c>
      <c r="F77" s="69" t="str">
        <f t="shared" si="8"/>
        <v>Large (&gt;2.0L)</v>
      </c>
      <c r="G77" s="69" t="s">
        <v>165</v>
      </c>
      <c r="H77" s="69" t="s">
        <v>99</v>
      </c>
      <c r="I77" s="73" t="str">
        <f t="shared" si="7"/>
        <v>PC, Large (&gt;2.0L), E 1</v>
      </c>
      <c r="J77" s="74">
        <v>0</v>
      </c>
      <c r="K77" s="74">
        <v>0</v>
      </c>
      <c r="L77" s="74">
        <v>552</v>
      </c>
      <c r="M77" s="74">
        <v>1130</v>
      </c>
      <c r="N77" s="74">
        <v>1973</v>
      </c>
      <c r="O77" s="74">
        <v>2849</v>
      </c>
      <c r="P77" s="74">
        <v>4774</v>
      </c>
      <c r="Q77" s="74">
        <v>5001</v>
      </c>
      <c r="R77" s="74">
        <v>5751</v>
      </c>
      <c r="S77" s="74">
        <v>6410</v>
      </c>
      <c r="T77" s="74">
        <v>5997</v>
      </c>
      <c r="U77" s="74">
        <v>6065</v>
      </c>
      <c r="V77" s="74">
        <v>6083</v>
      </c>
      <c r="W77" s="74">
        <v>6077</v>
      </c>
      <c r="X77" s="74">
        <v>5772</v>
      </c>
      <c r="Y77" s="74">
        <v>5525</v>
      </c>
      <c r="Z77" s="74">
        <v>5688</v>
      </c>
      <c r="AA77" s="74">
        <v>5158</v>
      </c>
      <c r="AB77" s="74">
        <v>4295</v>
      </c>
      <c r="AC77" s="74">
        <v>2472</v>
      </c>
      <c r="AD77" s="74">
        <v>1814</v>
      </c>
      <c r="AE77" s="74">
        <v>1167</v>
      </c>
      <c r="AF77" s="74">
        <v>783</v>
      </c>
      <c r="AG77" s="74">
        <v>209</v>
      </c>
      <c r="AH77" s="74">
        <v>183</v>
      </c>
      <c r="AI77" s="74">
        <v>126</v>
      </c>
      <c r="AJ77" s="74">
        <v>77</v>
      </c>
      <c r="AK77" s="74">
        <v>33.735079930458873</v>
      </c>
      <c r="AL77" s="74">
        <v>21</v>
      </c>
      <c r="AM77" s="74">
        <v>14</v>
      </c>
      <c r="AN77" s="74">
        <v>14</v>
      </c>
    </row>
    <row r="78" spans="2:40" x14ac:dyDescent="0.25">
      <c r="B78" s="69" t="s">
        <v>161</v>
      </c>
      <c r="C78" s="69" t="s">
        <v>93</v>
      </c>
      <c r="D78" s="69" t="s">
        <v>177</v>
      </c>
      <c r="E78" s="69" t="s">
        <v>173</v>
      </c>
      <c r="F78" s="69" t="str">
        <f t="shared" si="8"/>
        <v>Large (&gt;2.0L)</v>
      </c>
      <c r="G78" s="69" t="s">
        <v>166</v>
      </c>
      <c r="H78" s="69" t="s">
        <v>100</v>
      </c>
      <c r="I78" s="73" t="str">
        <f t="shared" si="7"/>
        <v>PC, Large (&gt;2.0L), E 2</v>
      </c>
      <c r="J78" s="74">
        <v>0</v>
      </c>
      <c r="K78" s="74">
        <v>0</v>
      </c>
      <c r="L78" s="74">
        <v>0</v>
      </c>
      <c r="M78" s="74">
        <v>0</v>
      </c>
      <c r="N78" s="74">
        <v>0</v>
      </c>
      <c r="O78" s="74">
        <v>0</v>
      </c>
      <c r="P78" s="74">
        <v>0</v>
      </c>
      <c r="Q78" s="74">
        <v>1467</v>
      </c>
      <c r="R78" s="74">
        <v>3435</v>
      </c>
      <c r="S78" s="74">
        <v>6087</v>
      </c>
      <c r="T78" s="74">
        <v>8726</v>
      </c>
      <c r="U78" s="74">
        <v>11641</v>
      </c>
      <c r="V78" s="74">
        <v>11900</v>
      </c>
      <c r="W78" s="74">
        <v>13159</v>
      </c>
      <c r="X78" s="74">
        <v>13586</v>
      </c>
      <c r="Y78" s="74">
        <v>15267</v>
      </c>
      <c r="Z78" s="74">
        <v>17866</v>
      </c>
      <c r="AA78" s="74">
        <v>20358</v>
      </c>
      <c r="AB78" s="74">
        <v>16100</v>
      </c>
      <c r="AC78" s="74">
        <v>12847</v>
      </c>
      <c r="AD78" s="74">
        <v>11023</v>
      </c>
      <c r="AE78" s="74">
        <v>8877</v>
      </c>
      <c r="AF78" s="74">
        <v>6678</v>
      </c>
      <c r="AG78" s="74">
        <v>5545</v>
      </c>
      <c r="AH78" s="74">
        <v>3985</v>
      </c>
      <c r="AI78" s="74">
        <v>2753</v>
      </c>
      <c r="AJ78" s="74">
        <v>1687</v>
      </c>
      <c r="AK78" s="74">
        <v>735.17282862918307</v>
      </c>
      <c r="AL78" s="74">
        <v>553</v>
      </c>
      <c r="AM78" s="74">
        <v>361</v>
      </c>
      <c r="AN78" s="74">
        <v>363</v>
      </c>
    </row>
    <row r="79" spans="2:40" x14ac:dyDescent="0.25">
      <c r="B79" s="69" t="s">
        <v>161</v>
      </c>
      <c r="C79" s="69" t="s">
        <v>93</v>
      </c>
      <c r="D79" s="69" t="s">
        <v>177</v>
      </c>
      <c r="E79" s="69" t="s">
        <v>173</v>
      </c>
      <c r="F79" s="69" t="str">
        <f t="shared" si="8"/>
        <v>Large (&gt;2.0L)</v>
      </c>
      <c r="G79" s="69" t="s">
        <v>167</v>
      </c>
      <c r="H79" s="69" t="s">
        <v>101</v>
      </c>
      <c r="I79" s="73" t="str">
        <f t="shared" si="7"/>
        <v>PC, Large (&gt;2.0L), E 3</v>
      </c>
      <c r="J79" s="74">
        <v>0</v>
      </c>
      <c r="K79" s="74">
        <v>0</v>
      </c>
      <c r="L79" s="74">
        <v>0</v>
      </c>
      <c r="M79" s="74">
        <v>0</v>
      </c>
      <c r="N79" s="74">
        <v>0</v>
      </c>
      <c r="O79" s="74">
        <v>0</v>
      </c>
      <c r="P79" s="74">
        <v>0</v>
      </c>
      <c r="Q79" s="74">
        <v>0</v>
      </c>
      <c r="R79" s="74">
        <v>0</v>
      </c>
      <c r="S79" s="74">
        <v>0</v>
      </c>
      <c r="T79" s="74">
        <v>0</v>
      </c>
      <c r="U79" s="74">
        <v>0</v>
      </c>
      <c r="V79" s="74">
        <v>2146</v>
      </c>
      <c r="W79" s="74">
        <v>4642</v>
      </c>
      <c r="X79" s="74">
        <v>7326</v>
      </c>
      <c r="Y79" s="74">
        <v>11619</v>
      </c>
      <c r="Z79" s="74">
        <v>14164</v>
      </c>
      <c r="AA79" s="74">
        <v>17100</v>
      </c>
      <c r="AB79" s="74">
        <v>27973</v>
      </c>
      <c r="AC79" s="74">
        <v>26074</v>
      </c>
      <c r="AD79" s="74">
        <v>25702</v>
      </c>
      <c r="AE79" s="74">
        <v>23493</v>
      </c>
      <c r="AF79" s="74">
        <v>20873</v>
      </c>
      <c r="AG79" s="74">
        <v>19029</v>
      </c>
      <c r="AH79" s="74">
        <v>16384</v>
      </c>
      <c r="AI79" s="74">
        <v>13611</v>
      </c>
      <c r="AJ79" s="74">
        <v>10609</v>
      </c>
      <c r="AK79" s="74">
        <v>4743.908493292377</v>
      </c>
      <c r="AL79" s="74">
        <v>3246</v>
      </c>
      <c r="AM79" s="74">
        <v>2261</v>
      </c>
      <c r="AN79" s="74">
        <v>1426</v>
      </c>
    </row>
    <row r="80" spans="2:40" x14ac:dyDescent="0.25">
      <c r="B80" s="69" t="s">
        <v>161</v>
      </c>
      <c r="C80" s="69" t="s">
        <v>93</v>
      </c>
      <c r="D80" s="69" t="s">
        <v>177</v>
      </c>
      <c r="E80" s="69" t="s">
        <v>173</v>
      </c>
      <c r="F80" s="69" t="str">
        <f t="shared" si="8"/>
        <v>Large (&gt;2.0L)</v>
      </c>
      <c r="G80" s="69" t="s">
        <v>168</v>
      </c>
      <c r="H80" s="69" t="s">
        <v>102</v>
      </c>
      <c r="I80" s="73" t="str">
        <f t="shared" si="7"/>
        <v>PC, Large (&gt;2.0L), E 4</v>
      </c>
      <c r="J80" s="74">
        <v>0</v>
      </c>
      <c r="K80" s="74">
        <v>0</v>
      </c>
      <c r="L80" s="74">
        <v>0</v>
      </c>
      <c r="M80" s="74">
        <v>0</v>
      </c>
      <c r="N80" s="74">
        <v>0</v>
      </c>
      <c r="O80" s="74">
        <v>0</v>
      </c>
      <c r="P80" s="74">
        <v>0</v>
      </c>
      <c r="Q80" s="74">
        <v>0</v>
      </c>
      <c r="R80" s="74">
        <v>0</v>
      </c>
      <c r="S80" s="74">
        <v>0</v>
      </c>
      <c r="T80" s="74">
        <v>0</v>
      </c>
      <c r="U80" s="74">
        <v>0</v>
      </c>
      <c r="V80" s="74">
        <v>0</v>
      </c>
      <c r="W80" s="74">
        <v>0</v>
      </c>
      <c r="X80" s="74">
        <v>0</v>
      </c>
      <c r="Y80" s="74">
        <v>0</v>
      </c>
      <c r="Z80" s="74">
        <v>3888</v>
      </c>
      <c r="AA80" s="74">
        <v>9491</v>
      </c>
      <c r="AB80" s="74">
        <v>29339</v>
      </c>
      <c r="AC80" s="74">
        <v>33446</v>
      </c>
      <c r="AD80" s="74">
        <v>44513</v>
      </c>
      <c r="AE80" s="74">
        <v>43222</v>
      </c>
      <c r="AF80" s="74">
        <v>41923</v>
      </c>
      <c r="AG80" s="74">
        <v>41435</v>
      </c>
      <c r="AH80" s="74">
        <v>39823</v>
      </c>
      <c r="AI80" s="74">
        <v>37030</v>
      </c>
      <c r="AJ80" s="74">
        <v>34262</v>
      </c>
      <c r="AK80" s="74">
        <v>23864.313817286838</v>
      </c>
      <c r="AL80" s="74">
        <v>21089</v>
      </c>
      <c r="AM80" s="74">
        <v>18623</v>
      </c>
      <c r="AN80" s="74">
        <v>16195</v>
      </c>
    </row>
    <row r="81" spans="2:40" x14ac:dyDescent="0.25">
      <c r="B81" s="69" t="s">
        <v>161</v>
      </c>
      <c r="C81" s="69" t="s">
        <v>93</v>
      </c>
      <c r="D81" s="69" t="s">
        <v>177</v>
      </c>
      <c r="E81" s="69" t="s">
        <v>173</v>
      </c>
      <c r="F81" s="69" t="str">
        <f>E81</f>
        <v>Large-SUV-Executive</v>
      </c>
      <c r="G81" s="69" t="s">
        <v>169</v>
      </c>
      <c r="H81" s="69" t="s">
        <v>103</v>
      </c>
      <c r="I81" s="73" t="str">
        <f t="shared" si="7"/>
        <v>PC, Large-SUV-Executive, E 5</v>
      </c>
      <c r="J81" s="74">
        <v>0</v>
      </c>
      <c r="K81" s="74">
        <v>0</v>
      </c>
      <c r="L81" s="74">
        <v>0</v>
      </c>
      <c r="M81" s="74">
        <v>0</v>
      </c>
      <c r="N81" s="74">
        <v>0</v>
      </c>
      <c r="O81" s="74">
        <v>0</v>
      </c>
      <c r="P81" s="74">
        <v>0</v>
      </c>
      <c r="Q81" s="74">
        <v>0</v>
      </c>
      <c r="R81" s="74">
        <v>0</v>
      </c>
      <c r="S81" s="74">
        <v>0</v>
      </c>
      <c r="T81" s="74">
        <v>0</v>
      </c>
      <c r="U81" s="74">
        <v>0</v>
      </c>
      <c r="V81" s="74">
        <v>0</v>
      </c>
      <c r="W81" s="74">
        <v>0</v>
      </c>
      <c r="X81" s="74">
        <v>0</v>
      </c>
      <c r="Y81" s="74">
        <v>0</v>
      </c>
      <c r="Z81" s="74">
        <v>0</v>
      </c>
      <c r="AA81" s="74">
        <v>0</v>
      </c>
      <c r="AB81" s="74">
        <v>0</v>
      </c>
      <c r="AC81" s="74">
        <v>0</v>
      </c>
      <c r="AD81" s="74">
        <v>0</v>
      </c>
      <c r="AE81" s="74">
        <v>9365</v>
      </c>
      <c r="AF81" s="74">
        <v>16807</v>
      </c>
      <c r="AG81" s="74">
        <v>23025</v>
      </c>
      <c r="AH81" s="74">
        <v>31036</v>
      </c>
      <c r="AI81" s="74">
        <v>30867</v>
      </c>
      <c r="AJ81" s="74">
        <v>31673</v>
      </c>
      <c r="AK81" s="74">
        <v>33458.94850082451</v>
      </c>
      <c r="AL81" s="74">
        <v>31872</v>
      </c>
      <c r="AM81" s="74">
        <v>30800</v>
      </c>
      <c r="AN81" s="74">
        <v>29339</v>
      </c>
    </row>
    <row r="82" spans="2:40" x14ac:dyDescent="0.25">
      <c r="B82" s="69" t="s">
        <v>161</v>
      </c>
      <c r="C82" s="69" t="s">
        <v>93</v>
      </c>
      <c r="D82" s="69" t="s">
        <v>177</v>
      </c>
      <c r="E82" s="69" t="s">
        <v>173</v>
      </c>
      <c r="F82" s="69" t="str">
        <f t="shared" ref="F82:F88" si="9">E82</f>
        <v>Large-SUV-Executive</v>
      </c>
      <c r="G82" s="69" t="s">
        <v>170</v>
      </c>
      <c r="H82" s="69" t="s">
        <v>111</v>
      </c>
      <c r="I82" s="73" t="str">
        <f t="shared" si="7"/>
        <v>PC, Large-SUV-Executive, E 6 a b c</v>
      </c>
      <c r="J82" s="74">
        <v>0</v>
      </c>
      <c r="K82" s="74">
        <v>0</v>
      </c>
      <c r="L82" s="74">
        <v>0</v>
      </c>
      <c r="M82" s="74">
        <v>0</v>
      </c>
      <c r="N82" s="74">
        <v>0</v>
      </c>
      <c r="O82" s="74">
        <v>0</v>
      </c>
      <c r="P82" s="74">
        <v>0</v>
      </c>
      <c r="Q82" s="74">
        <v>0</v>
      </c>
      <c r="R82" s="74">
        <v>0</v>
      </c>
      <c r="S82" s="74">
        <v>0</v>
      </c>
      <c r="T82" s="74">
        <v>0</v>
      </c>
      <c r="U82" s="74">
        <v>0</v>
      </c>
      <c r="V82" s="74">
        <v>0</v>
      </c>
      <c r="W82" s="74">
        <v>0</v>
      </c>
      <c r="X82" s="74">
        <v>0</v>
      </c>
      <c r="Y82" s="74">
        <v>0</v>
      </c>
      <c r="Z82" s="74">
        <v>0</v>
      </c>
      <c r="AA82" s="74">
        <v>0</v>
      </c>
      <c r="AB82" s="74">
        <v>0</v>
      </c>
      <c r="AC82" s="74">
        <v>0</v>
      </c>
      <c r="AD82" s="74">
        <v>0</v>
      </c>
      <c r="AE82" s="74">
        <v>0</v>
      </c>
      <c r="AF82" s="74">
        <v>0</v>
      </c>
      <c r="AG82" s="74">
        <v>0</v>
      </c>
      <c r="AH82" s="74">
        <v>0</v>
      </c>
      <c r="AI82" s="74">
        <v>8949</v>
      </c>
      <c r="AJ82" s="74">
        <v>18140</v>
      </c>
      <c r="AK82" s="74">
        <v>39081.861018047057</v>
      </c>
      <c r="AL82" s="74">
        <v>50326</v>
      </c>
      <c r="AM82" s="74">
        <v>49661</v>
      </c>
      <c r="AN82" s="74">
        <v>48074</v>
      </c>
    </row>
    <row r="83" spans="2:40" x14ac:dyDescent="0.25">
      <c r="B83" s="69" t="s">
        <v>161</v>
      </c>
      <c r="C83" s="69" t="s">
        <v>93</v>
      </c>
      <c r="D83" s="69" t="s">
        <v>177</v>
      </c>
      <c r="E83" s="69" t="s">
        <v>173</v>
      </c>
      <c r="F83" s="69" t="str">
        <f t="shared" si="9"/>
        <v>Large-SUV-Executive</v>
      </c>
      <c r="G83" s="69" t="s">
        <v>171</v>
      </c>
      <c r="H83" s="69" t="s">
        <v>105</v>
      </c>
      <c r="I83" s="73" t="str">
        <f t="shared" si="7"/>
        <v>PC, Large-SUV-Executive, E 6 d-Temp</v>
      </c>
      <c r="J83" s="74">
        <v>0</v>
      </c>
      <c r="K83" s="74">
        <v>0</v>
      </c>
      <c r="L83" s="74">
        <v>0</v>
      </c>
      <c r="M83" s="74">
        <v>0</v>
      </c>
      <c r="N83" s="74">
        <v>0</v>
      </c>
      <c r="O83" s="74">
        <v>0</v>
      </c>
      <c r="P83" s="74">
        <v>0</v>
      </c>
      <c r="Q83" s="74">
        <v>0</v>
      </c>
      <c r="R83" s="74">
        <v>0</v>
      </c>
      <c r="S83" s="74">
        <v>0</v>
      </c>
      <c r="T83" s="74">
        <v>0</v>
      </c>
      <c r="U83" s="74">
        <v>0</v>
      </c>
      <c r="V83" s="74">
        <v>0</v>
      </c>
      <c r="W83" s="74">
        <v>0</v>
      </c>
      <c r="X83" s="74">
        <v>0</v>
      </c>
      <c r="Y83" s="74">
        <v>0</v>
      </c>
      <c r="Z83" s="74">
        <v>0</v>
      </c>
      <c r="AA83" s="74">
        <v>0</v>
      </c>
      <c r="AB83" s="74">
        <v>0</v>
      </c>
      <c r="AC83" s="74">
        <v>0</v>
      </c>
      <c r="AD83" s="74">
        <v>0</v>
      </c>
      <c r="AE83" s="74">
        <v>0</v>
      </c>
      <c r="AF83" s="74">
        <v>0</v>
      </c>
      <c r="AG83" s="74">
        <v>0</v>
      </c>
      <c r="AH83" s="74">
        <v>0</v>
      </c>
      <c r="AI83" s="74">
        <v>0</v>
      </c>
      <c r="AJ83" s="74">
        <v>0</v>
      </c>
      <c r="AK83" s="74">
        <v>0</v>
      </c>
      <c r="AL83" s="74">
        <v>0</v>
      </c>
      <c r="AM83" s="74">
        <v>11309</v>
      </c>
      <c r="AN83" s="74">
        <v>18297</v>
      </c>
    </row>
    <row r="84" spans="2:40" x14ac:dyDescent="0.25">
      <c r="B84" s="69" t="s">
        <v>161</v>
      </c>
      <c r="C84" s="69" t="s">
        <v>93</v>
      </c>
      <c r="D84" s="69" t="s">
        <v>178</v>
      </c>
      <c r="E84" s="69" t="s">
        <v>173</v>
      </c>
      <c r="F84" s="69" t="str">
        <f t="shared" si="9"/>
        <v>Large-SUV-Executive</v>
      </c>
      <c r="G84" s="69" t="s">
        <v>170</v>
      </c>
      <c r="H84" s="69" t="s">
        <v>111</v>
      </c>
      <c r="I84" s="73" t="str">
        <f t="shared" si="7"/>
        <v>PC, Large-SUV-Executive, E 6 a b c</v>
      </c>
      <c r="J84" s="74">
        <v>0</v>
      </c>
      <c r="K84" s="74">
        <v>0</v>
      </c>
      <c r="L84" s="74">
        <v>0</v>
      </c>
      <c r="M84" s="74">
        <v>0</v>
      </c>
      <c r="N84" s="74">
        <v>0</v>
      </c>
      <c r="O84" s="74">
        <v>0</v>
      </c>
      <c r="P84" s="74">
        <v>0</v>
      </c>
      <c r="Q84" s="74">
        <v>0</v>
      </c>
      <c r="R84" s="74">
        <v>0</v>
      </c>
      <c r="S84" s="74">
        <v>0</v>
      </c>
      <c r="T84" s="74">
        <v>0</v>
      </c>
      <c r="U84" s="74">
        <v>0</v>
      </c>
      <c r="V84" s="74">
        <v>0</v>
      </c>
      <c r="W84" s="74">
        <v>0</v>
      </c>
      <c r="X84" s="74">
        <v>0</v>
      </c>
      <c r="Y84" s="74">
        <v>0</v>
      </c>
      <c r="Z84" s="74">
        <v>0</v>
      </c>
      <c r="AA84" s="74">
        <v>0</v>
      </c>
      <c r="AB84" s="74">
        <v>0</v>
      </c>
      <c r="AC84" s="74">
        <v>0</v>
      </c>
      <c r="AD84" s="74">
        <v>0</v>
      </c>
      <c r="AE84" s="74">
        <v>0</v>
      </c>
      <c r="AF84" s="74">
        <v>0</v>
      </c>
      <c r="AG84" s="74">
        <v>0</v>
      </c>
      <c r="AH84" s="74">
        <v>0</v>
      </c>
      <c r="AI84" s="74">
        <v>1</v>
      </c>
      <c r="AJ84" s="74">
        <v>12</v>
      </c>
      <c r="AK84" s="74">
        <v>14</v>
      </c>
      <c r="AL84" s="74">
        <v>23</v>
      </c>
      <c r="AM84" s="74">
        <v>23</v>
      </c>
      <c r="AN84" s="74">
        <v>23</v>
      </c>
    </row>
    <row r="85" spans="2:40" x14ac:dyDescent="0.25">
      <c r="B85" s="69" t="s">
        <v>161</v>
      </c>
      <c r="C85" s="69" t="s">
        <v>93</v>
      </c>
      <c r="D85" s="69" t="s">
        <v>178</v>
      </c>
      <c r="E85" s="69" t="s">
        <v>173</v>
      </c>
      <c r="F85" s="69" t="str">
        <f t="shared" si="9"/>
        <v>Large-SUV-Executive</v>
      </c>
      <c r="G85" s="69" t="s">
        <v>171</v>
      </c>
      <c r="H85" s="69" t="s">
        <v>105</v>
      </c>
      <c r="I85" s="73" t="str">
        <f t="shared" si="7"/>
        <v>PC, Large-SUV-Executive, E 6 d-Temp</v>
      </c>
      <c r="J85" s="74">
        <v>0</v>
      </c>
      <c r="K85" s="74">
        <v>0</v>
      </c>
      <c r="L85" s="74">
        <v>0</v>
      </c>
      <c r="M85" s="74">
        <v>0</v>
      </c>
      <c r="N85" s="74">
        <v>0</v>
      </c>
      <c r="O85" s="74">
        <v>0</v>
      </c>
      <c r="P85" s="74">
        <v>0</v>
      </c>
      <c r="Q85" s="74">
        <v>0</v>
      </c>
      <c r="R85" s="74">
        <v>0</v>
      </c>
      <c r="S85" s="74">
        <v>0</v>
      </c>
      <c r="T85" s="74">
        <v>0</v>
      </c>
      <c r="U85" s="74">
        <v>0</v>
      </c>
      <c r="V85" s="74">
        <v>0</v>
      </c>
      <c r="W85" s="74">
        <v>0</v>
      </c>
      <c r="X85" s="74">
        <v>0</v>
      </c>
      <c r="Y85" s="74">
        <v>0</v>
      </c>
      <c r="Z85" s="74">
        <v>0</v>
      </c>
      <c r="AA85" s="74">
        <v>0</v>
      </c>
      <c r="AB85" s="74">
        <v>0</v>
      </c>
      <c r="AC85" s="74">
        <v>0</v>
      </c>
      <c r="AD85" s="74">
        <v>0</v>
      </c>
      <c r="AE85" s="74">
        <v>0</v>
      </c>
      <c r="AF85" s="74">
        <v>0</v>
      </c>
      <c r="AG85" s="74">
        <v>0</v>
      </c>
      <c r="AH85" s="74">
        <v>0</v>
      </c>
      <c r="AI85" s="74">
        <v>0</v>
      </c>
      <c r="AJ85" s="74">
        <v>0</v>
      </c>
      <c r="AK85" s="74">
        <v>0</v>
      </c>
      <c r="AL85" s="74">
        <v>0</v>
      </c>
      <c r="AM85" s="74">
        <v>26</v>
      </c>
      <c r="AN85" s="74">
        <v>161</v>
      </c>
    </row>
    <row r="86" spans="2:40" x14ac:dyDescent="0.25">
      <c r="B86" s="69" t="s">
        <v>161</v>
      </c>
      <c r="C86" s="69" t="s">
        <v>93</v>
      </c>
      <c r="D86" s="69" t="s">
        <v>179</v>
      </c>
      <c r="E86" s="69" t="s">
        <v>163</v>
      </c>
      <c r="F86" s="69" t="str">
        <f t="shared" si="9"/>
        <v>Small</v>
      </c>
      <c r="G86" s="69" t="s">
        <v>114</v>
      </c>
      <c r="H86" s="69" t="s">
        <v>114</v>
      </c>
      <c r="I86" s="73" t="str">
        <f t="shared" si="7"/>
        <v>PC, Small, Conventional</v>
      </c>
      <c r="J86" s="74">
        <v>2830</v>
      </c>
      <c r="K86" s="74">
        <v>2437</v>
      </c>
      <c r="L86" s="74">
        <v>2039</v>
      </c>
      <c r="M86" s="74">
        <v>1355</v>
      </c>
      <c r="N86" s="74">
        <v>1698</v>
      </c>
      <c r="O86" s="74">
        <v>1434</v>
      </c>
      <c r="P86" s="74">
        <v>1162</v>
      </c>
      <c r="Q86" s="74">
        <v>1162</v>
      </c>
      <c r="R86" s="74">
        <v>1162</v>
      </c>
      <c r="S86" s="74">
        <v>220</v>
      </c>
      <c r="T86" s="74">
        <v>220</v>
      </c>
      <c r="U86" s="74">
        <v>220</v>
      </c>
      <c r="V86" s="74">
        <v>150</v>
      </c>
      <c r="W86" s="74">
        <v>153</v>
      </c>
      <c r="X86" s="74">
        <v>153</v>
      </c>
      <c r="Y86" s="74">
        <v>0</v>
      </c>
      <c r="Z86" s="74">
        <v>0</v>
      </c>
      <c r="AA86" s="74">
        <v>0</v>
      </c>
      <c r="AB86" s="74">
        <v>0</v>
      </c>
      <c r="AC86" s="74">
        <v>0</v>
      </c>
      <c r="AD86" s="74">
        <v>0</v>
      </c>
      <c r="AE86" s="74">
        <v>0</v>
      </c>
      <c r="AF86" s="74">
        <v>0</v>
      </c>
      <c r="AG86" s="74">
        <v>0</v>
      </c>
      <c r="AH86" s="74">
        <v>0</v>
      </c>
      <c r="AI86" s="74">
        <v>0</v>
      </c>
      <c r="AJ86" s="74">
        <v>0</v>
      </c>
      <c r="AK86" s="74">
        <v>0</v>
      </c>
      <c r="AL86" s="74">
        <v>0</v>
      </c>
      <c r="AM86" s="74">
        <v>0</v>
      </c>
      <c r="AN86" s="74">
        <v>0</v>
      </c>
    </row>
    <row r="87" spans="2:40" x14ac:dyDescent="0.25">
      <c r="B87" s="69" t="s">
        <v>161</v>
      </c>
      <c r="C87" s="69" t="s">
        <v>93</v>
      </c>
      <c r="D87" s="69" t="s">
        <v>179</v>
      </c>
      <c r="E87" s="69" t="s">
        <v>163</v>
      </c>
      <c r="F87" s="69" t="str">
        <f t="shared" si="9"/>
        <v>Small</v>
      </c>
      <c r="G87" s="69" t="s">
        <v>165</v>
      </c>
      <c r="H87" s="69" t="s">
        <v>99</v>
      </c>
      <c r="I87" s="73" t="str">
        <f t="shared" si="7"/>
        <v>PC, Small, E 1</v>
      </c>
      <c r="J87" s="74">
        <v>0</v>
      </c>
      <c r="K87" s="74">
        <v>0</v>
      </c>
      <c r="L87" s="74">
        <v>0</v>
      </c>
      <c r="M87" s="74">
        <v>0</v>
      </c>
      <c r="N87" s="74">
        <v>0</v>
      </c>
      <c r="O87" s="74">
        <v>0</v>
      </c>
      <c r="P87" s="74">
        <v>0</v>
      </c>
      <c r="Q87" s="74">
        <v>0</v>
      </c>
      <c r="R87" s="74">
        <v>0</v>
      </c>
      <c r="S87" s="74">
        <v>280</v>
      </c>
      <c r="T87" s="74">
        <v>259</v>
      </c>
      <c r="U87" s="74">
        <v>253</v>
      </c>
      <c r="V87" s="74">
        <v>245</v>
      </c>
      <c r="W87" s="74">
        <v>236</v>
      </c>
      <c r="X87" s="74">
        <v>225</v>
      </c>
      <c r="Y87" s="74">
        <v>211</v>
      </c>
      <c r="Z87" s="74">
        <v>196</v>
      </c>
      <c r="AA87" s="74">
        <v>183</v>
      </c>
      <c r="AB87" s="74">
        <v>164</v>
      </c>
      <c r="AC87" s="74">
        <v>144</v>
      </c>
      <c r="AD87" s="74">
        <v>125</v>
      </c>
      <c r="AE87" s="74">
        <v>106</v>
      </c>
      <c r="AF87" s="74">
        <v>88</v>
      </c>
      <c r="AG87" s="74">
        <v>72</v>
      </c>
      <c r="AH87" s="74">
        <v>59</v>
      </c>
      <c r="AI87" s="74">
        <v>47</v>
      </c>
      <c r="AJ87" s="74">
        <v>37</v>
      </c>
      <c r="AK87" s="74">
        <v>29</v>
      </c>
      <c r="AL87" s="74">
        <v>23</v>
      </c>
      <c r="AM87" s="74">
        <v>18</v>
      </c>
      <c r="AN87" s="74">
        <v>14</v>
      </c>
    </row>
    <row r="88" spans="2:40" x14ac:dyDescent="0.25">
      <c r="B88" s="69" t="s">
        <v>161</v>
      </c>
      <c r="C88" s="69" t="s">
        <v>93</v>
      </c>
      <c r="D88" s="69" t="s">
        <v>179</v>
      </c>
      <c r="E88" s="69" t="s">
        <v>163</v>
      </c>
      <c r="F88" s="69" t="str">
        <f t="shared" si="9"/>
        <v>Small</v>
      </c>
      <c r="G88" s="69" t="s">
        <v>166</v>
      </c>
      <c r="H88" s="69" t="s">
        <v>100</v>
      </c>
      <c r="I88" s="73" t="str">
        <f t="shared" si="7"/>
        <v>PC, Small, E 2</v>
      </c>
      <c r="J88" s="74">
        <v>0</v>
      </c>
      <c r="K88" s="74">
        <v>0</v>
      </c>
      <c r="L88" s="74">
        <v>0</v>
      </c>
      <c r="M88" s="74">
        <v>0</v>
      </c>
      <c r="N88" s="74">
        <v>0</v>
      </c>
      <c r="O88" s="74">
        <v>0</v>
      </c>
      <c r="P88" s="74">
        <v>0</v>
      </c>
      <c r="Q88" s="74">
        <v>0</v>
      </c>
      <c r="R88" s="74">
        <v>0</v>
      </c>
      <c r="S88" s="74">
        <v>216</v>
      </c>
      <c r="T88" s="74">
        <v>200</v>
      </c>
      <c r="U88" s="74">
        <v>195</v>
      </c>
      <c r="V88" s="74">
        <v>189</v>
      </c>
      <c r="W88" s="74">
        <v>182</v>
      </c>
      <c r="X88" s="74">
        <v>173</v>
      </c>
      <c r="Y88" s="74">
        <v>163</v>
      </c>
      <c r="Z88" s="74">
        <v>151</v>
      </c>
      <c r="AA88" s="74">
        <v>137</v>
      </c>
      <c r="AB88" s="74">
        <v>123</v>
      </c>
      <c r="AC88" s="74">
        <v>113</v>
      </c>
      <c r="AD88" s="74">
        <v>97</v>
      </c>
      <c r="AE88" s="74">
        <v>83</v>
      </c>
      <c r="AF88" s="74">
        <v>69</v>
      </c>
      <c r="AG88" s="74">
        <v>57</v>
      </c>
      <c r="AH88" s="74">
        <v>46</v>
      </c>
      <c r="AI88" s="74">
        <v>37</v>
      </c>
      <c r="AJ88" s="74">
        <v>30</v>
      </c>
      <c r="AK88" s="74">
        <v>24</v>
      </c>
      <c r="AL88" s="74">
        <v>19</v>
      </c>
      <c r="AM88" s="74">
        <v>15</v>
      </c>
      <c r="AN88" s="74">
        <v>11</v>
      </c>
    </row>
    <row r="89" spans="2:40" x14ac:dyDescent="0.25">
      <c r="B89" s="69" t="s">
        <v>161</v>
      </c>
      <c r="C89" s="69" t="s">
        <v>93</v>
      </c>
      <c r="D89" s="69" t="s">
        <v>179</v>
      </c>
      <c r="E89" s="69" t="s">
        <v>163</v>
      </c>
      <c r="F89" s="69" t="str">
        <f>LEFT(E89,5)&amp;" (&lt;3.5t)"</f>
        <v>Small (&lt;3.5t)</v>
      </c>
      <c r="G89" s="69" t="s">
        <v>167</v>
      </c>
      <c r="H89" s="69" t="s">
        <v>101</v>
      </c>
      <c r="I89" s="73" t="str">
        <f t="shared" si="7"/>
        <v>PC, Small (&lt;3.5t), E 3</v>
      </c>
      <c r="J89" s="74">
        <v>0</v>
      </c>
      <c r="K89" s="74">
        <v>0</v>
      </c>
      <c r="L89" s="74">
        <v>0</v>
      </c>
      <c r="M89" s="74">
        <v>0</v>
      </c>
      <c r="N89" s="74">
        <v>0</v>
      </c>
      <c r="O89" s="74">
        <v>0</v>
      </c>
      <c r="P89" s="74">
        <v>0</v>
      </c>
      <c r="Q89" s="74">
        <v>0</v>
      </c>
      <c r="R89" s="74">
        <v>0</v>
      </c>
      <c r="S89" s="74">
        <v>0</v>
      </c>
      <c r="T89" s="74">
        <v>0</v>
      </c>
      <c r="U89" s="74">
        <v>0</v>
      </c>
      <c r="V89" s="74">
        <v>0</v>
      </c>
      <c r="W89" s="74">
        <v>0</v>
      </c>
      <c r="X89" s="74">
        <v>0</v>
      </c>
      <c r="Y89" s="74">
        <v>90</v>
      </c>
      <c r="Z89" s="74">
        <v>83</v>
      </c>
      <c r="AA89" s="74">
        <v>81</v>
      </c>
      <c r="AB89" s="74">
        <v>79</v>
      </c>
      <c r="AC89" s="74">
        <v>76</v>
      </c>
      <c r="AD89" s="74">
        <v>72</v>
      </c>
      <c r="AE89" s="74">
        <v>68</v>
      </c>
      <c r="AF89" s="74">
        <v>63</v>
      </c>
      <c r="AG89" s="74">
        <v>57</v>
      </c>
      <c r="AH89" s="74">
        <v>51</v>
      </c>
      <c r="AI89" s="74">
        <v>45</v>
      </c>
      <c r="AJ89" s="74">
        <v>39</v>
      </c>
      <c r="AK89" s="74">
        <v>33</v>
      </c>
      <c r="AL89" s="74">
        <v>27</v>
      </c>
      <c r="AM89" s="74">
        <v>22</v>
      </c>
      <c r="AN89" s="74">
        <v>18</v>
      </c>
    </row>
    <row r="90" spans="2:40" x14ac:dyDescent="0.25">
      <c r="B90" s="69" t="s">
        <v>161</v>
      </c>
      <c r="C90" s="69" t="s">
        <v>93</v>
      </c>
      <c r="D90" s="69" t="s">
        <v>179</v>
      </c>
      <c r="E90" s="69" t="s">
        <v>163</v>
      </c>
      <c r="F90" s="69" t="str">
        <f t="shared" ref="F90:F102" si="10">LEFT(E90,5)&amp;" (&lt;3.5t)"</f>
        <v>Small (&lt;3.5t)</v>
      </c>
      <c r="G90" s="69" t="s">
        <v>168</v>
      </c>
      <c r="H90" s="69" t="s">
        <v>102</v>
      </c>
      <c r="I90" s="73" t="str">
        <f t="shared" si="7"/>
        <v>PC, Small (&lt;3.5t), E 4</v>
      </c>
      <c r="J90" s="74">
        <v>0</v>
      </c>
      <c r="K90" s="74">
        <v>0</v>
      </c>
      <c r="L90" s="74">
        <v>0</v>
      </c>
      <c r="M90" s="74">
        <v>0</v>
      </c>
      <c r="N90" s="74">
        <v>0</v>
      </c>
      <c r="O90" s="74">
        <v>0</v>
      </c>
      <c r="P90" s="74">
        <v>0</v>
      </c>
      <c r="Q90" s="74">
        <v>0</v>
      </c>
      <c r="R90" s="74">
        <v>0</v>
      </c>
      <c r="S90" s="74">
        <v>0</v>
      </c>
      <c r="T90" s="74">
        <v>0</v>
      </c>
      <c r="U90" s="74">
        <v>0</v>
      </c>
      <c r="V90" s="74">
        <v>0</v>
      </c>
      <c r="W90" s="74">
        <v>0</v>
      </c>
      <c r="X90" s="74">
        <v>0</v>
      </c>
      <c r="Y90" s="74">
        <v>90</v>
      </c>
      <c r="Z90" s="74">
        <v>83</v>
      </c>
      <c r="AA90" s="74">
        <v>81</v>
      </c>
      <c r="AB90" s="74">
        <v>79</v>
      </c>
      <c r="AC90" s="74">
        <v>76</v>
      </c>
      <c r="AD90" s="74">
        <v>72</v>
      </c>
      <c r="AE90" s="74">
        <v>68</v>
      </c>
      <c r="AF90" s="74">
        <v>63</v>
      </c>
      <c r="AG90" s="74">
        <v>57</v>
      </c>
      <c r="AH90" s="74">
        <v>51</v>
      </c>
      <c r="AI90" s="74">
        <v>45</v>
      </c>
      <c r="AJ90" s="74">
        <v>39</v>
      </c>
      <c r="AK90" s="74">
        <v>33</v>
      </c>
      <c r="AL90" s="74">
        <v>27</v>
      </c>
      <c r="AM90" s="74">
        <v>22</v>
      </c>
      <c r="AN90" s="74">
        <v>18</v>
      </c>
    </row>
    <row r="91" spans="2:40" x14ac:dyDescent="0.25">
      <c r="B91" s="69" t="s">
        <v>161</v>
      </c>
      <c r="C91" s="69" t="s">
        <v>93</v>
      </c>
      <c r="D91" s="69" t="s">
        <v>179</v>
      </c>
      <c r="E91" s="69" t="s">
        <v>163</v>
      </c>
      <c r="F91" s="69" t="str">
        <f t="shared" si="10"/>
        <v>Small (&lt;3.5t)</v>
      </c>
      <c r="G91" s="69" t="s">
        <v>169</v>
      </c>
      <c r="H91" s="69" t="s">
        <v>103</v>
      </c>
      <c r="I91" s="73" t="str">
        <f t="shared" si="7"/>
        <v>PC, Small (&lt;3.5t), E 5</v>
      </c>
      <c r="J91" s="74">
        <v>0</v>
      </c>
      <c r="K91" s="74">
        <v>0</v>
      </c>
      <c r="L91" s="74">
        <v>0</v>
      </c>
      <c r="M91" s="74">
        <v>0</v>
      </c>
      <c r="N91" s="74">
        <v>0</v>
      </c>
      <c r="O91" s="74">
        <v>0</v>
      </c>
      <c r="P91" s="74">
        <v>0</v>
      </c>
      <c r="Q91" s="74">
        <v>0</v>
      </c>
      <c r="R91" s="74">
        <v>0</v>
      </c>
      <c r="S91" s="74">
        <v>0</v>
      </c>
      <c r="T91" s="74">
        <v>0</v>
      </c>
      <c r="U91" s="74">
        <v>0</v>
      </c>
      <c r="V91" s="74">
        <v>0</v>
      </c>
      <c r="W91" s="74">
        <v>0</v>
      </c>
      <c r="X91" s="74">
        <v>0</v>
      </c>
      <c r="Y91" s="74">
        <v>0</v>
      </c>
      <c r="Z91" s="74">
        <v>0</v>
      </c>
      <c r="AA91" s="74">
        <v>0</v>
      </c>
      <c r="AB91" s="74">
        <v>0</v>
      </c>
      <c r="AC91" s="74">
        <v>0</v>
      </c>
      <c r="AD91" s="74">
        <v>0</v>
      </c>
      <c r="AE91" s="74">
        <v>0</v>
      </c>
      <c r="AF91" s="74">
        <v>0</v>
      </c>
      <c r="AG91" s="74">
        <v>0</v>
      </c>
      <c r="AH91" s="74">
        <v>36</v>
      </c>
      <c r="AI91" s="74">
        <v>61</v>
      </c>
      <c r="AJ91" s="74">
        <v>86</v>
      </c>
      <c r="AK91" s="74">
        <v>103</v>
      </c>
      <c r="AL91" s="74">
        <v>117</v>
      </c>
      <c r="AM91" s="74">
        <v>125</v>
      </c>
      <c r="AN91" s="74">
        <v>130</v>
      </c>
    </row>
    <row r="92" spans="2:40" x14ac:dyDescent="0.25">
      <c r="B92" s="69" t="s">
        <v>161</v>
      </c>
      <c r="C92" s="69" t="s">
        <v>93</v>
      </c>
      <c r="D92" s="69" t="s">
        <v>179</v>
      </c>
      <c r="E92" s="69" t="s">
        <v>163</v>
      </c>
      <c r="F92" s="69" t="str">
        <f t="shared" si="10"/>
        <v>Small (&lt;3.5t)</v>
      </c>
      <c r="G92" s="69" t="s">
        <v>170</v>
      </c>
      <c r="H92" s="69" t="s">
        <v>111</v>
      </c>
      <c r="I92" s="73" t="str">
        <f t="shared" si="7"/>
        <v>PC, Small (&lt;3.5t), E 6 a b c</v>
      </c>
      <c r="J92" s="74">
        <v>0</v>
      </c>
      <c r="K92" s="74">
        <v>0</v>
      </c>
      <c r="L92" s="74">
        <v>0</v>
      </c>
      <c r="M92" s="74">
        <v>0</v>
      </c>
      <c r="N92" s="74">
        <v>0</v>
      </c>
      <c r="O92" s="74">
        <v>0</v>
      </c>
      <c r="P92" s="74">
        <v>0</v>
      </c>
      <c r="Q92" s="74">
        <v>0</v>
      </c>
      <c r="R92" s="74">
        <v>0</v>
      </c>
      <c r="S92" s="74">
        <v>0</v>
      </c>
      <c r="T92" s="74">
        <v>0</v>
      </c>
      <c r="U92" s="74">
        <v>0</v>
      </c>
      <c r="V92" s="74">
        <v>0</v>
      </c>
      <c r="W92" s="74">
        <v>0</v>
      </c>
      <c r="X92" s="74">
        <v>0</v>
      </c>
      <c r="Y92" s="74">
        <v>0</v>
      </c>
      <c r="Z92" s="74">
        <v>0</v>
      </c>
      <c r="AA92" s="74">
        <v>0</v>
      </c>
      <c r="AB92" s="74">
        <v>0</v>
      </c>
      <c r="AC92" s="74">
        <v>0</v>
      </c>
      <c r="AD92" s="74">
        <v>0</v>
      </c>
      <c r="AE92" s="74">
        <v>0</v>
      </c>
      <c r="AF92" s="74">
        <v>0</v>
      </c>
      <c r="AG92" s="74">
        <v>0</v>
      </c>
      <c r="AH92" s="74">
        <v>0</v>
      </c>
      <c r="AI92" s="74">
        <v>9</v>
      </c>
      <c r="AJ92" s="74">
        <v>13</v>
      </c>
      <c r="AK92" s="74">
        <v>23</v>
      </c>
      <c r="AL92" s="74">
        <v>31</v>
      </c>
      <c r="AM92" s="74">
        <v>42</v>
      </c>
      <c r="AN92" s="74">
        <v>54</v>
      </c>
    </row>
    <row r="93" spans="2:40" x14ac:dyDescent="0.25">
      <c r="B93" s="69" t="s">
        <v>181</v>
      </c>
      <c r="C93" s="69" t="s">
        <v>115</v>
      </c>
      <c r="D93" s="69" t="s">
        <v>162</v>
      </c>
      <c r="E93" s="69" t="s">
        <v>182</v>
      </c>
      <c r="F93" s="69" t="str">
        <f t="shared" si="10"/>
        <v>N1-I (&lt;3.5t)</v>
      </c>
      <c r="G93" s="69" t="s">
        <v>114</v>
      </c>
      <c r="H93" s="69" t="s">
        <v>114</v>
      </c>
      <c r="I93" s="73" t="str">
        <f t="shared" si="7"/>
        <v>LDV, N1-I (&lt;3.5t), Conventional</v>
      </c>
      <c r="J93" s="74">
        <v>7129</v>
      </c>
      <c r="K93" s="74">
        <v>8851</v>
      </c>
      <c r="L93" s="74">
        <v>7019</v>
      </c>
      <c r="M93" s="74">
        <v>4801</v>
      </c>
      <c r="N93" s="74">
        <v>3610</v>
      </c>
      <c r="O93" s="74">
        <v>2666</v>
      </c>
      <c r="P93" s="74">
        <v>1901</v>
      </c>
      <c r="Q93" s="74">
        <v>1405</v>
      </c>
      <c r="R93" s="74">
        <v>1021</v>
      </c>
      <c r="S93" s="74">
        <v>662</v>
      </c>
      <c r="T93" s="74">
        <v>496</v>
      </c>
      <c r="U93" s="74">
        <v>322</v>
      </c>
      <c r="V93" s="74">
        <v>209</v>
      </c>
      <c r="W93" s="74">
        <v>141</v>
      </c>
      <c r="X93" s="74">
        <v>89</v>
      </c>
      <c r="Y93" s="74">
        <v>39</v>
      </c>
      <c r="Z93" s="74">
        <v>23</v>
      </c>
      <c r="AA93" s="74">
        <v>12</v>
      </c>
      <c r="AB93" s="74">
        <v>8</v>
      </c>
      <c r="AC93" s="74">
        <v>6</v>
      </c>
      <c r="AD93" s="74">
        <v>4</v>
      </c>
      <c r="AE93" s="74">
        <v>2</v>
      </c>
      <c r="AF93" s="74">
        <v>1</v>
      </c>
      <c r="AG93" s="74">
        <v>1</v>
      </c>
      <c r="AH93" s="74">
        <v>0</v>
      </c>
      <c r="AI93" s="74">
        <v>0</v>
      </c>
      <c r="AJ93" s="74">
        <v>0</v>
      </c>
      <c r="AK93" s="74">
        <v>0</v>
      </c>
      <c r="AL93" s="74">
        <v>0</v>
      </c>
      <c r="AM93" s="74">
        <v>0</v>
      </c>
      <c r="AN93" s="74">
        <v>0</v>
      </c>
    </row>
    <row r="94" spans="2:40" x14ac:dyDescent="0.25">
      <c r="B94" s="69" t="s">
        <v>181</v>
      </c>
      <c r="C94" s="69" t="s">
        <v>115</v>
      </c>
      <c r="D94" s="69" t="s">
        <v>162</v>
      </c>
      <c r="E94" s="69" t="s">
        <v>182</v>
      </c>
      <c r="F94" s="69" t="str">
        <f t="shared" si="10"/>
        <v>N1-I (&lt;3.5t)</v>
      </c>
      <c r="G94" s="69" t="s">
        <v>165</v>
      </c>
      <c r="H94" s="69" t="s">
        <v>99</v>
      </c>
      <c r="I94" s="73" t="str">
        <f t="shared" si="7"/>
        <v>LDV, N1-I (&lt;3.5t), E 1</v>
      </c>
      <c r="J94" s="74">
        <v>0</v>
      </c>
      <c r="K94" s="74">
        <v>0</v>
      </c>
      <c r="L94" s="74">
        <v>0</v>
      </c>
      <c r="M94" s="74">
        <v>0</v>
      </c>
      <c r="N94" s="74">
        <v>367</v>
      </c>
      <c r="O94" s="74">
        <v>606</v>
      </c>
      <c r="P94" s="74">
        <v>774</v>
      </c>
      <c r="Q94" s="74">
        <v>902</v>
      </c>
      <c r="R94" s="74">
        <v>714</v>
      </c>
      <c r="S94" s="74">
        <v>544</v>
      </c>
      <c r="T94" s="74">
        <v>448</v>
      </c>
      <c r="U94" s="74">
        <v>360</v>
      </c>
      <c r="V94" s="74">
        <v>283</v>
      </c>
      <c r="W94" s="74">
        <v>225</v>
      </c>
      <c r="X94" s="74">
        <v>166</v>
      </c>
      <c r="Y94" s="74">
        <v>100</v>
      </c>
      <c r="Z94" s="74">
        <v>57</v>
      </c>
      <c r="AA94" s="74">
        <v>32</v>
      </c>
      <c r="AB94" s="74">
        <v>22</v>
      </c>
      <c r="AC94" s="74">
        <v>17</v>
      </c>
      <c r="AD94" s="74">
        <v>12</v>
      </c>
      <c r="AE94" s="74">
        <v>9</v>
      </c>
      <c r="AF94" s="74">
        <v>6</v>
      </c>
      <c r="AG94" s="74">
        <v>5</v>
      </c>
      <c r="AH94" s="74">
        <v>4</v>
      </c>
      <c r="AI94" s="74">
        <v>3</v>
      </c>
      <c r="AJ94" s="74">
        <v>2</v>
      </c>
      <c r="AK94" s="74">
        <v>1</v>
      </c>
      <c r="AL94" s="74">
        <v>1</v>
      </c>
      <c r="AM94" s="74">
        <v>0</v>
      </c>
      <c r="AN94" s="74">
        <v>0</v>
      </c>
    </row>
    <row r="95" spans="2:40" x14ac:dyDescent="0.25">
      <c r="B95" s="69" t="s">
        <v>181</v>
      </c>
      <c r="C95" s="69" t="s">
        <v>115</v>
      </c>
      <c r="D95" s="69" t="s">
        <v>162</v>
      </c>
      <c r="E95" s="69" t="s">
        <v>182</v>
      </c>
      <c r="F95" s="69" t="str">
        <f t="shared" si="10"/>
        <v>N1-I (&lt;3.5t)</v>
      </c>
      <c r="G95" s="69" t="s">
        <v>166</v>
      </c>
      <c r="H95" s="69" t="s">
        <v>100</v>
      </c>
      <c r="I95" s="73" t="str">
        <f t="shared" si="7"/>
        <v>LDV, N1-I (&lt;3.5t), E 2</v>
      </c>
      <c r="J95" s="74">
        <v>0</v>
      </c>
      <c r="K95" s="74">
        <v>0</v>
      </c>
      <c r="L95" s="74">
        <v>0</v>
      </c>
      <c r="M95" s="74">
        <v>0</v>
      </c>
      <c r="N95" s="74">
        <v>0</v>
      </c>
      <c r="O95" s="74">
        <v>0</v>
      </c>
      <c r="P95" s="74">
        <v>0</v>
      </c>
      <c r="Q95" s="74">
        <v>0</v>
      </c>
      <c r="R95" s="74">
        <v>279</v>
      </c>
      <c r="S95" s="74">
        <v>455</v>
      </c>
      <c r="T95" s="74">
        <v>588</v>
      </c>
      <c r="U95" s="74">
        <v>661</v>
      </c>
      <c r="V95" s="74">
        <v>521</v>
      </c>
      <c r="W95" s="74">
        <v>429</v>
      </c>
      <c r="X95" s="74">
        <v>338</v>
      </c>
      <c r="Y95" s="74">
        <v>224</v>
      </c>
      <c r="Z95" s="74">
        <v>144</v>
      </c>
      <c r="AA95" s="74">
        <v>91</v>
      </c>
      <c r="AB95" s="74">
        <v>69</v>
      </c>
      <c r="AC95" s="74">
        <v>58</v>
      </c>
      <c r="AD95" s="74">
        <v>43</v>
      </c>
      <c r="AE95" s="74">
        <v>31</v>
      </c>
      <c r="AF95" s="74">
        <v>23</v>
      </c>
      <c r="AG95" s="74">
        <v>19</v>
      </c>
      <c r="AH95" s="74">
        <v>14</v>
      </c>
      <c r="AI95" s="74">
        <v>11</v>
      </c>
      <c r="AJ95" s="74">
        <v>7</v>
      </c>
      <c r="AK95" s="74">
        <v>5</v>
      </c>
      <c r="AL95" s="74">
        <v>3</v>
      </c>
      <c r="AM95" s="74">
        <v>2</v>
      </c>
      <c r="AN95" s="74">
        <v>2</v>
      </c>
    </row>
    <row r="96" spans="2:40" x14ac:dyDescent="0.25">
      <c r="B96" s="69" t="s">
        <v>181</v>
      </c>
      <c r="C96" s="69" t="s">
        <v>115</v>
      </c>
      <c r="D96" s="69" t="s">
        <v>162</v>
      </c>
      <c r="E96" s="69" t="s">
        <v>182</v>
      </c>
      <c r="F96" s="69" t="str">
        <f t="shared" si="10"/>
        <v>N1-I (&lt;3.5t)</v>
      </c>
      <c r="G96" s="69" t="s">
        <v>167</v>
      </c>
      <c r="H96" s="69" t="s">
        <v>101</v>
      </c>
      <c r="I96" s="73" t="str">
        <f t="shared" si="7"/>
        <v>LDV, N1-I (&lt;3.5t), E 3</v>
      </c>
      <c r="J96" s="74">
        <v>0</v>
      </c>
      <c r="K96" s="74">
        <v>0</v>
      </c>
      <c r="L96" s="74">
        <v>0</v>
      </c>
      <c r="M96" s="74">
        <v>0</v>
      </c>
      <c r="N96" s="74">
        <v>0</v>
      </c>
      <c r="O96" s="74">
        <v>0</v>
      </c>
      <c r="P96" s="74">
        <v>0</v>
      </c>
      <c r="Q96" s="74">
        <v>0</v>
      </c>
      <c r="R96" s="74">
        <v>0</v>
      </c>
      <c r="S96" s="74">
        <v>0</v>
      </c>
      <c r="T96" s="74">
        <v>0</v>
      </c>
      <c r="U96" s="74">
        <v>0</v>
      </c>
      <c r="V96" s="74">
        <v>127</v>
      </c>
      <c r="W96" s="74">
        <v>216</v>
      </c>
      <c r="X96" s="74">
        <v>263</v>
      </c>
      <c r="Y96" s="74">
        <v>264</v>
      </c>
      <c r="Z96" s="74">
        <v>173</v>
      </c>
      <c r="AA96" s="74">
        <v>119</v>
      </c>
      <c r="AB96" s="74">
        <v>100</v>
      </c>
      <c r="AC96" s="74">
        <v>93</v>
      </c>
      <c r="AD96" s="74">
        <v>78</v>
      </c>
      <c r="AE96" s="74">
        <v>61</v>
      </c>
      <c r="AF96" s="74">
        <v>48</v>
      </c>
      <c r="AG96" s="74">
        <v>43</v>
      </c>
      <c r="AH96" s="74">
        <v>36</v>
      </c>
      <c r="AI96" s="74">
        <v>30</v>
      </c>
      <c r="AJ96" s="74">
        <v>21</v>
      </c>
      <c r="AK96" s="74">
        <v>15</v>
      </c>
      <c r="AL96" s="74">
        <v>11</v>
      </c>
      <c r="AM96" s="74">
        <v>8</v>
      </c>
      <c r="AN96" s="74">
        <v>6</v>
      </c>
    </row>
    <row r="97" spans="2:40" x14ac:dyDescent="0.25">
      <c r="B97" s="69" t="s">
        <v>181</v>
      </c>
      <c r="C97" s="69" t="s">
        <v>115</v>
      </c>
      <c r="D97" s="69" t="s">
        <v>162</v>
      </c>
      <c r="E97" s="69" t="s">
        <v>182</v>
      </c>
      <c r="F97" s="69" t="str">
        <f t="shared" si="10"/>
        <v>N1-I (&lt;3.5t)</v>
      </c>
      <c r="G97" s="69" t="s">
        <v>168</v>
      </c>
      <c r="H97" s="69" t="s">
        <v>102</v>
      </c>
      <c r="I97" s="73" t="str">
        <f t="shared" si="7"/>
        <v>LDV, N1-I (&lt;3.5t), E 4</v>
      </c>
      <c r="J97" s="74">
        <v>0</v>
      </c>
      <c r="K97" s="74">
        <v>0</v>
      </c>
      <c r="L97" s="74">
        <v>0</v>
      </c>
      <c r="M97" s="74">
        <v>0</v>
      </c>
      <c r="N97" s="74">
        <v>0</v>
      </c>
      <c r="O97" s="74">
        <v>0</v>
      </c>
      <c r="P97" s="74">
        <v>0</v>
      </c>
      <c r="Q97" s="74">
        <v>0</v>
      </c>
      <c r="R97" s="74">
        <v>0</v>
      </c>
      <c r="S97" s="74">
        <v>0</v>
      </c>
      <c r="T97" s="74">
        <v>0</v>
      </c>
      <c r="U97" s="74">
        <v>0</v>
      </c>
      <c r="V97" s="74">
        <v>0</v>
      </c>
      <c r="W97" s="74">
        <v>0</v>
      </c>
      <c r="X97" s="74">
        <v>0</v>
      </c>
      <c r="Y97" s="74">
        <v>0</v>
      </c>
      <c r="Z97" s="74">
        <v>58</v>
      </c>
      <c r="AA97" s="74">
        <v>81</v>
      </c>
      <c r="AB97" s="74">
        <v>91</v>
      </c>
      <c r="AC97" s="74">
        <v>92</v>
      </c>
      <c r="AD97" s="74">
        <v>86</v>
      </c>
      <c r="AE97" s="74">
        <v>70</v>
      </c>
      <c r="AF97" s="74">
        <v>58</v>
      </c>
      <c r="AG97" s="74">
        <v>54</v>
      </c>
      <c r="AH97" s="74">
        <v>47</v>
      </c>
      <c r="AI97" s="74">
        <v>41</v>
      </c>
      <c r="AJ97" s="74">
        <v>32</v>
      </c>
      <c r="AK97" s="74">
        <v>24</v>
      </c>
      <c r="AL97" s="74">
        <v>20</v>
      </c>
      <c r="AM97" s="74">
        <v>15</v>
      </c>
      <c r="AN97" s="74">
        <v>12</v>
      </c>
    </row>
    <row r="98" spans="2:40" x14ac:dyDescent="0.25">
      <c r="B98" s="69" t="s">
        <v>181</v>
      </c>
      <c r="C98" s="69" t="s">
        <v>115</v>
      </c>
      <c r="D98" s="69" t="s">
        <v>162</v>
      </c>
      <c r="E98" s="69" t="s">
        <v>182</v>
      </c>
      <c r="F98" s="69" t="str">
        <f t="shared" si="10"/>
        <v>N1-I (&lt;3.5t)</v>
      </c>
      <c r="G98" s="69" t="s">
        <v>169</v>
      </c>
      <c r="H98" s="69" t="s">
        <v>103</v>
      </c>
      <c r="I98" s="73" t="str">
        <f t="shared" si="7"/>
        <v>LDV, N1-I (&lt;3.5t), E 5</v>
      </c>
      <c r="J98" s="74">
        <v>0</v>
      </c>
      <c r="K98" s="74">
        <v>0</v>
      </c>
      <c r="L98" s="74">
        <v>0</v>
      </c>
      <c r="M98" s="74">
        <v>0</v>
      </c>
      <c r="N98" s="74">
        <v>0</v>
      </c>
      <c r="O98" s="74">
        <v>0</v>
      </c>
      <c r="P98" s="74">
        <v>0</v>
      </c>
      <c r="Q98" s="74">
        <v>0</v>
      </c>
      <c r="R98" s="74">
        <v>0</v>
      </c>
      <c r="S98" s="74">
        <v>0</v>
      </c>
      <c r="T98" s="74">
        <v>0</v>
      </c>
      <c r="U98" s="74">
        <v>0</v>
      </c>
      <c r="V98" s="74">
        <v>0</v>
      </c>
      <c r="W98" s="74">
        <v>0</v>
      </c>
      <c r="X98" s="74">
        <v>0</v>
      </c>
      <c r="Y98" s="74">
        <v>0</v>
      </c>
      <c r="Z98" s="74">
        <v>0</v>
      </c>
      <c r="AA98" s="74">
        <v>0</v>
      </c>
      <c r="AB98" s="74">
        <v>0</v>
      </c>
      <c r="AC98" s="74">
        <v>0</v>
      </c>
      <c r="AD98" s="74">
        <v>0</v>
      </c>
      <c r="AE98" s="74">
        <v>6</v>
      </c>
      <c r="AF98" s="74">
        <v>10</v>
      </c>
      <c r="AG98" s="74">
        <v>14</v>
      </c>
      <c r="AH98" s="74">
        <v>19</v>
      </c>
      <c r="AI98" s="74">
        <v>18</v>
      </c>
      <c r="AJ98" s="74">
        <v>15</v>
      </c>
      <c r="AK98" s="74">
        <v>13</v>
      </c>
      <c r="AL98" s="74">
        <v>13</v>
      </c>
      <c r="AM98" s="74">
        <v>11</v>
      </c>
      <c r="AN98" s="74">
        <v>9</v>
      </c>
    </row>
    <row r="99" spans="2:40" x14ac:dyDescent="0.25">
      <c r="B99" s="69" t="s">
        <v>181</v>
      </c>
      <c r="C99" s="69" t="s">
        <v>115</v>
      </c>
      <c r="D99" s="69" t="s">
        <v>162</v>
      </c>
      <c r="E99" s="69" t="s">
        <v>182</v>
      </c>
      <c r="F99" s="69" t="str">
        <f t="shared" si="10"/>
        <v>N1-I (&lt;3.5t)</v>
      </c>
      <c r="G99" s="69" t="s">
        <v>170</v>
      </c>
      <c r="H99" s="69" t="s">
        <v>111</v>
      </c>
      <c r="I99" s="73" t="str">
        <f t="shared" si="7"/>
        <v>LDV, N1-I (&lt;3.5t), E 6 a b c</v>
      </c>
      <c r="J99" s="74">
        <v>0</v>
      </c>
      <c r="K99" s="74">
        <v>0</v>
      </c>
      <c r="L99" s="74">
        <v>0</v>
      </c>
      <c r="M99" s="74">
        <v>0</v>
      </c>
      <c r="N99" s="74">
        <v>0</v>
      </c>
      <c r="O99" s="74">
        <v>0</v>
      </c>
      <c r="P99" s="74">
        <v>0</v>
      </c>
      <c r="Q99" s="74">
        <v>0</v>
      </c>
      <c r="R99" s="74">
        <v>0</v>
      </c>
      <c r="S99" s="74">
        <v>0</v>
      </c>
      <c r="T99" s="74">
        <v>0</v>
      </c>
      <c r="U99" s="74">
        <v>0</v>
      </c>
      <c r="V99" s="74">
        <v>0</v>
      </c>
      <c r="W99" s="74">
        <v>0</v>
      </c>
      <c r="X99" s="74">
        <v>0</v>
      </c>
      <c r="Y99" s="74">
        <v>0</v>
      </c>
      <c r="Z99" s="74">
        <v>0</v>
      </c>
      <c r="AA99" s="74">
        <v>0</v>
      </c>
      <c r="AB99" s="74">
        <v>0</v>
      </c>
      <c r="AC99" s="74">
        <v>0</v>
      </c>
      <c r="AD99" s="74">
        <v>0</v>
      </c>
      <c r="AE99" s="74">
        <v>0</v>
      </c>
      <c r="AF99" s="74">
        <v>0</v>
      </c>
      <c r="AG99" s="74">
        <v>0</v>
      </c>
      <c r="AH99" s="74">
        <v>0</v>
      </c>
      <c r="AI99" s="74">
        <v>8</v>
      </c>
      <c r="AJ99" s="74">
        <v>14</v>
      </c>
      <c r="AK99" s="74">
        <v>11</v>
      </c>
      <c r="AL99" s="74">
        <v>10</v>
      </c>
      <c r="AM99" s="74">
        <v>9</v>
      </c>
      <c r="AN99" s="74">
        <v>8</v>
      </c>
    </row>
    <row r="100" spans="2:40" x14ac:dyDescent="0.25">
      <c r="B100" s="69" t="s">
        <v>181</v>
      </c>
      <c r="C100" s="69" t="s">
        <v>115</v>
      </c>
      <c r="D100" s="69" t="s">
        <v>162</v>
      </c>
      <c r="E100" s="69" t="s">
        <v>182</v>
      </c>
      <c r="F100" s="69" t="str">
        <f t="shared" si="10"/>
        <v>N1-I (&lt;3.5t)</v>
      </c>
      <c r="G100" s="69" t="s">
        <v>171</v>
      </c>
      <c r="H100" s="69" t="s">
        <v>105</v>
      </c>
      <c r="I100" s="73" t="str">
        <f t="shared" si="7"/>
        <v>LDV, N1-I (&lt;3.5t), E 6 d-Temp</v>
      </c>
      <c r="J100" s="74">
        <v>0</v>
      </c>
      <c r="K100" s="74">
        <v>0</v>
      </c>
      <c r="L100" s="74">
        <v>0</v>
      </c>
      <c r="M100" s="74">
        <v>0</v>
      </c>
      <c r="N100" s="74">
        <v>0</v>
      </c>
      <c r="O100" s="74">
        <v>0</v>
      </c>
      <c r="P100" s="74">
        <v>0</v>
      </c>
      <c r="Q100" s="74">
        <v>0</v>
      </c>
      <c r="R100" s="74">
        <v>0</v>
      </c>
      <c r="S100" s="74">
        <v>0</v>
      </c>
      <c r="T100" s="74">
        <v>0</v>
      </c>
      <c r="U100" s="74">
        <v>0</v>
      </c>
      <c r="V100" s="74">
        <v>0</v>
      </c>
      <c r="W100" s="74">
        <v>0</v>
      </c>
      <c r="X100" s="74">
        <v>0</v>
      </c>
      <c r="Y100" s="74">
        <v>0</v>
      </c>
      <c r="Z100" s="74">
        <v>0</v>
      </c>
      <c r="AA100" s="74">
        <v>0</v>
      </c>
      <c r="AB100" s="74">
        <v>0</v>
      </c>
      <c r="AC100" s="74">
        <v>0</v>
      </c>
      <c r="AD100" s="74">
        <v>0</v>
      </c>
      <c r="AE100" s="74">
        <v>0</v>
      </c>
      <c r="AF100" s="74">
        <v>0</v>
      </c>
      <c r="AG100" s="74">
        <v>0</v>
      </c>
      <c r="AH100" s="74">
        <v>0</v>
      </c>
      <c r="AI100" s="74">
        <v>0</v>
      </c>
      <c r="AJ100" s="74">
        <v>0</v>
      </c>
      <c r="AK100" s="74">
        <v>5</v>
      </c>
      <c r="AL100" s="74">
        <v>9</v>
      </c>
      <c r="AM100" s="74">
        <v>12</v>
      </c>
      <c r="AN100" s="74">
        <v>13</v>
      </c>
    </row>
    <row r="101" spans="2:40" x14ac:dyDescent="0.25">
      <c r="B101" s="69" t="s">
        <v>181</v>
      </c>
      <c r="C101" s="69" t="s">
        <v>115</v>
      </c>
      <c r="D101" s="69" t="s">
        <v>162</v>
      </c>
      <c r="E101" s="69" t="s">
        <v>183</v>
      </c>
      <c r="F101" s="69" t="str">
        <f t="shared" si="10"/>
        <v>N1-II (&lt;3.5t)</v>
      </c>
      <c r="G101" s="69" t="s">
        <v>114</v>
      </c>
      <c r="H101" s="69" t="s">
        <v>114</v>
      </c>
      <c r="I101" s="73" t="str">
        <f t="shared" si="7"/>
        <v>LDV, N1-II (&lt;3.5t), Conventional</v>
      </c>
      <c r="J101" s="74">
        <v>8889</v>
      </c>
      <c r="K101" s="74">
        <v>11036</v>
      </c>
      <c r="L101" s="74">
        <v>8751</v>
      </c>
      <c r="M101" s="74">
        <v>5986</v>
      </c>
      <c r="N101" s="74">
        <v>4501</v>
      </c>
      <c r="O101" s="74">
        <v>3324</v>
      </c>
      <c r="P101" s="74">
        <v>2370</v>
      </c>
      <c r="Q101" s="74">
        <v>1751</v>
      </c>
      <c r="R101" s="74">
        <v>1273</v>
      </c>
      <c r="S101" s="74">
        <v>826</v>
      </c>
      <c r="T101" s="74">
        <v>618</v>
      </c>
      <c r="U101" s="74">
        <v>402</v>
      </c>
      <c r="V101" s="74">
        <v>261</v>
      </c>
      <c r="W101" s="74">
        <v>176</v>
      </c>
      <c r="X101" s="74">
        <v>111</v>
      </c>
      <c r="Y101" s="74">
        <v>51</v>
      </c>
      <c r="Z101" s="74">
        <v>31</v>
      </c>
      <c r="AA101" s="74">
        <v>17</v>
      </c>
      <c r="AB101" s="74">
        <v>12</v>
      </c>
      <c r="AC101" s="74">
        <v>9</v>
      </c>
      <c r="AD101" s="74">
        <v>6</v>
      </c>
      <c r="AE101" s="74">
        <v>4</v>
      </c>
      <c r="AF101" s="74">
        <v>2</v>
      </c>
      <c r="AG101" s="74">
        <v>1</v>
      </c>
      <c r="AH101" s="74">
        <v>1</v>
      </c>
      <c r="AI101" s="74">
        <v>1</v>
      </c>
      <c r="AJ101" s="74">
        <v>1</v>
      </c>
      <c r="AK101" s="74">
        <v>0</v>
      </c>
      <c r="AL101" s="74">
        <v>0</v>
      </c>
      <c r="AM101" s="74">
        <v>0</v>
      </c>
      <c r="AN101" s="74">
        <v>0</v>
      </c>
    </row>
    <row r="102" spans="2:40" x14ac:dyDescent="0.25">
      <c r="B102" s="69" t="s">
        <v>181</v>
      </c>
      <c r="C102" s="69" t="s">
        <v>115</v>
      </c>
      <c r="D102" s="69" t="s">
        <v>162</v>
      </c>
      <c r="E102" s="69" t="s">
        <v>183</v>
      </c>
      <c r="F102" s="69" t="str">
        <f t="shared" si="10"/>
        <v>N1-II (&lt;3.5t)</v>
      </c>
      <c r="G102" s="69" t="s">
        <v>165</v>
      </c>
      <c r="H102" s="69" t="s">
        <v>99</v>
      </c>
      <c r="I102" s="73" t="str">
        <f t="shared" si="7"/>
        <v>LDV, N1-II (&lt;3.5t), E 1</v>
      </c>
      <c r="J102" s="74">
        <v>0</v>
      </c>
      <c r="K102" s="74">
        <v>0</v>
      </c>
      <c r="L102" s="74">
        <v>0</v>
      </c>
      <c r="M102" s="74">
        <v>0</v>
      </c>
      <c r="N102" s="74">
        <v>458</v>
      </c>
      <c r="O102" s="74">
        <v>755</v>
      </c>
      <c r="P102" s="74">
        <v>965</v>
      </c>
      <c r="Q102" s="74">
        <v>1125</v>
      </c>
      <c r="R102" s="74">
        <v>890</v>
      </c>
      <c r="S102" s="74">
        <v>678</v>
      </c>
      <c r="T102" s="74">
        <v>558</v>
      </c>
      <c r="U102" s="74">
        <v>448</v>
      </c>
      <c r="V102" s="74">
        <v>352</v>
      </c>
      <c r="W102" s="74">
        <v>281</v>
      </c>
      <c r="X102" s="74">
        <v>207</v>
      </c>
      <c r="Y102" s="74">
        <v>131</v>
      </c>
      <c r="Z102" s="74">
        <v>79</v>
      </c>
      <c r="AA102" s="74">
        <v>47</v>
      </c>
      <c r="AB102" s="74">
        <v>34</v>
      </c>
      <c r="AC102" s="74">
        <v>27</v>
      </c>
      <c r="AD102" s="74">
        <v>20</v>
      </c>
      <c r="AE102" s="74">
        <v>15</v>
      </c>
      <c r="AF102" s="74">
        <v>12</v>
      </c>
      <c r="AG102" s="74">
        <v>10</v>
      </c>
      <c r="AH102" s="74">
        <v>8</v>
      </c>
      <c r="AI102" s="74">
        <v>6</v>
      </c>
      <c r="AJ102" s="74">
        <v>4</v>
      </c>
      <c r="AK102" s="74">
        <v>3</v>
      </c>
      <c r="AL102" s="74">
        <v>2</v>
      </c>
      <c r="AM102" s="74">
        <v>1</v>
      </c>
      <c r="AN102" s="74">
        <v>1</v>
      </c>
    </row>
    <row r="103" spans="2:40" x14ac:dyDescent="0.25">
      <c r="B103" s="69" t="s">
        <v>181</v>
      </c>
      <c r="C103" s="69" t="s">
        <v>115</v>
      </c>
      <c r="D103" s="69" t="s">
        <v>162</v>
      </c>
      <c r="E103" s="69" t="s">
        <v>183</v>
      </c>
      <c r="F103" s="69" t="str">
        <f t="shared" ref="F103:F166" si="11">E103</f>
        <v>N1-II</v>
      </c>
      <c r="G103" s="69" t="s">
        <v>166</v>
      </c>
      <c r="H103" s="69" t="s">
        <v>100</v>
      </c>
      <c r="I103" s="73" t="str">
        <f t="shared" si="7"/>
        <v>LDV, N1-II, E 2</v>
      </c>
      <c r="J103" s="74">
        <v>0</v>
      </c>
      <c r="K103" s="74">
        <v>0</v>
      </c>
      <c r="L103" s="74">
        <v>0</v>
      </c>
      <c r="M103" s="74">
        <v>0</v>
      </c>
      <c r="N103" s="74">
        <v>0</v>
      </c>
      <c r="O103" s="74">
        <v>0</v>
      </c>
      <c r="P103" s="74">
        <v>0</v>
      </c>
      <c r="Q103" s="74">
        <v>0</v>
      </c>
      <c r="R103" s="74">
        <v>348</v>
      </c>
      <c r="S103" s="74">
        <v>568</v>
      </c>
      <c r="T103" s="74">
        <v>733</v>
      </c>
      <c r="U103" s="74">
        <v>825</v>
      </c>
      <c r="V103" s="74">
        <v>649</v>
      </c>
      <c r="W103" s="74">
        <v>535</v>
      </c>
      <c r="X103" s="74">
        <v>422</v>
      </c>
      <c r="Y103" s="74">
        <v>294</v>
      </c>
      <c r="Z103" s="74">
        <v>199</v>
      </c>
      <c r="AA103" s="74">
        <v>134</v>
      </c>
      <c r="AB103" s="74">
        <v>106</v>
      </c>
      <c r="AC103" s="74">
        <v>90</v>
      </c>
      <c r="AD103" s="74">
        <v>70</v>
      </c>
      <c r="AE103" s="74">
        <v>55</v>
      </c>
      <c r="AF103" s="74">
        <v>42</v>
      </c>
      <c r="AG103" s="74">
        <v>36</v>
      </c>
      <c r="AH103" s="74">
        <v>29</v>
      </c>
      <c r="AI103" s="74">
        <v>26</v>
      </c>
      <c r="AJ103" s="74">
        <v>21</v>
      </c>
      <c r="AK103" s="74">
        <v>17</v>
      </c>
      <c r="AL103" s="74">
        <v>14</v>
      </c>
      <c r="AM103" s="74">
        <v>11</v>
      </c>
      <c r="AN103" s="74">
        <v>9</v>
      </c>
    </row>
    <row r="104" spans="2:40" x14ac:dyDescent="0.25">
      <c r="B104" s="69" t="s">
        <v>181</v>
      </c>
      <c r="C104" s="69" t="s">
        <v>115</v>
      </c>
      <c r="D104" s="69" t="s">
        <v>162</v>
      </c>
      <c r="E104" s="69" t="s">
        <v>183</v>
      </c>
      <c r="F104" s="69" t="str">
        <f t="shared" si="11"/>
        <v>N1-II</v>
      </c>
      <c r="G104" s="69" t="s">
        <v>167</v>
      </c>
      <c r="H104" s="69" t="s">
        <v>101</v>
      </c>
      <c r="I104" s="73" t="str">
        <f t="shared" si="7"/>
        <v>LDV, N1-II, E 3</v>
      </c>
      <c r="J104" s="74">
        <v>0</v>
      </c>
      <c r="K104" s="74">
        <v>0</v>
      </c>
      <c r="L104" s="74">
        <v>0</v>
      </c>
      <c r="M104" s="74">
        <v>0</v>
      </c>
      <c r="N104" s="74">
        <v>0</v>
      </c>
      <c r="O104" s="74">
        <v>0</v>
      </c>
      <c r="P104" s="74">
        <v>0</v>
      </c>
      <c r="Q104" s="74">
        <v>0</v>
      </c>
      <c r="R104" s="74">
        <v>0</v>
      </c>
      <c r="S104" s="74">
        <v>0</v>
      </c>
      <c r="T104" s="74">
        <v>0</v>
      </c>
      <c r="U104" s="74">
        <v>0</v>
      </c>
      <c r="V104" s="74">
        <v>159</v>
      </c>
      <c r="W104" s="74">
        <v>270</v>
      </c>
      <c r="X104" s="74">
        <v>328</v>
      </c>
      <c r="Y104" s="74">
        <v>346</v>
      </c>
      <c r="Z104" s="74">
        <v>239</v>
      </c>
      <c r="AA104" s="74">
        <v>174</v>
      </c>
      <c r="AB104" s="74">
        <v>153</v>
      </c>
      <c r="AC104" s="74">
        <v>144</v>
      </c>
      <c r="AD104" s="74">
        <v>127</v>
      </c>
      <c r="AE104" s="74">
        <v>108</v>
      </c>
      <c r="AF104" s="74">
        <v>90</v>
      </c>
      <c r="AG104" s="74">
        <v>84</v>
      </c>
      <c r="AH104" s="74">
        <v>77</v>
      </c>
      <c r="AI104" s="74">
        <v>73</v>
      </c>
      <c r="AJ104" s="74">
        <v>62</v>
      </c>
      <c r="AK104" s="74">
        <v>51</v>
      </c>
      <c r="AL104" s="74">
        <v>45</v>
      </c>
      <c r="AM104" s="74">
        <v>37</v>
      </c>
      <c r="AN104" s="74">
        <v>31</v>
      </c>
    </row>
    <row r="105" spans="2:40" x14ac:dyDescent="0.25">
      <c r="B105" s="69" t="s">
        <v>181</v>
      </c>
      <c r="C105" s="69" t="s">
        <v>115</v>
      </c>
      <c r="D105" s="69" t="s">
        <v>162</v>
      </c>
      <c r="E105" s="69" t="s">
        <v>183</v>
      </c>
      <c r="F105" s="69" t="str">
        <f t="shared" si="11"/>
        <v>N1-II</v>
      </c>
      <c r="G105" s="69" t="s">
        <v>168</v>
      </c>
      <c r="H105" s="69" t="s">
        <v>102</v>
      </c>
      <c r="I105" s="73" t="str">
        <f t="shared" si="7"/>
        <v>LDV, N1-II, E 4</v>
      </c>
      <c r="J105" s="74">
        <v>0</v>
      </c>
      <c r="K105" s="74">
        <v>0</v>
      </c>
      <c r="L105" s="74">
        <v>0</v>
      </c>
      <c r="M105" s="74">
        <v>0</v>
      </c>
      <c r="N105" s="74">
        <v>0</v>
      </c>
      <c r="O105" s="74">
        <v>0</v>
      </c>
      <c r="P105" s="74">
        <v>0</v>
      </c>
      <c r="Q105" s="74">
        <v>0</v>
      </c>
      <c r="R105" s="74">
        <v>0</v>
      </c>
      <c r="S105" s="74">
        <v>0</v>
      </c>
      <c r="T105" s="74">
        <v>0</v>
      </c>
      <c r="U105" s="74">
        <v>0</v>
      </c>
      <c r="V105" s="74">
        <v>0</v>
      </c>
      <c r="W105" s="74">
        <v>0</v>
      </c>
      <c r="X105" s="74">
        <v>0</v>
      </c>
      <c r="Y105" s="74">
        <v>0</v>
      </c>
      <c r="Z105" s="74">
        <v>81</v>
      </c>
      <c r="AA105" s="74">
        <v>118</v>
      </c>
      <c r="AB105" s="74">
        <v>139</v>
      </c>
      <c r="AC105" s="74">
        <v>143</v>
      </c>
      <c r="AD105" s="74">
        <v>141</v>
      </c>
      <c r="AE105" s="74">
        <v>123</v>
      </c>
      <c r="AF105" s="74">
        <v>107</v>
      </c>
      <c r="AG105" s="74">
        <v>104</v>
      </c>
      <c r="AH105" s="74">
        <v>101</v>
      </c>
      <c r="AI105" s="74">
        <v>101</v>
      </c>
      <c r="AJ105" s="74">
        <v>93</v>
      </c>
      <c r="AK105" s="74">
        <v>84</v>
      </c>
      <c r="AL105" s="74">
        <v>83</v>
      </c>
      <c r="AM105" s="74">
        <v>73</v>
      </c>
      <c r="AN105" s="74">
        <v>65</v>
      </c>
    </row>
    <row r="106" spans="2:40" x14ac:dyDescent="0.25">
      <c r="B106" s="69" t="s">
        <v>181</v>
      </c>
      <c r="C106" s="69" t="s">
        <v>115</v>
      </c>
      <c r="D106" s="69" t="s">
        <v>162</v>
      </c>
      <c r="E106" s="69" t="s">
        <v>183</v>
      </c>
      <c r="F106" s="69" t="str">
        <f t="shared" si="11"/>
        <v>N1-II</v>
      </c>
      <c r="G106" s="69" t="s">
        <v>169</v>
      </c>
      <c r="H106" s="69" t="s">
        <v>103</v>
      </c>
      <c r="I106" s="73" t="str">
        <f t="shared" si="7"/>
        <v>LDV, N1-II, E 5</v>
      </c>
      <c r="J106" s="74">
        <v>0</v>
      </c>
      <c r="K106" s="74">
        <v>0</v>
      </c>
      <c r="L106" s="74">
        <v>0</v>
      </c>
      <c r="M106" s="74">
        <v>0</v>
      </c>
      <c r="N106" s="74">
        <v>0</v>
      </c>
      <c r="O106" s="74">
        <v>0</v>
      </c>
      <c r="P106" s="74">
        <v>0</v>
      </c>
      <c r="Q106" s="74">
        <v>0</v>
      </c>
      <c r="R106" s="74">
        <v>0</v>
      </c>
      <c r="S106" s="74">
        <v>0</v>
      </c>
      <c r="T106" s="74">
        <v>0</v>
      </c>
      <c r="U106" s="74">
        <v>0</v>
      </c>
      <c r="V106" s="74">
        <v>0</v>
      </c>
      <c r="W106" s="74">
        <v>0</v>
      </c>
      <c r="X106" s="74">
        <v>0</v>
      </c>
      <c r="Y106" s="74">
        <v>0</v>
      </c>
      <c r="Z106" s="74">
        <v>0</v>
      </c>
      <c r="AA106" s="74">
        <v>0</v>
      </c>
      <c r="AB106" s="74">
        <v>0</v>
      </c>
      <c r="AC106" s="74">
        <v>0</v>
      </c>
      <c r="AD106" s="74">
        <v>0</v>
      </c>
      <c r="AE106" s="74">
        <v>10</v>
      </c>
      <c r="AF106" s="74">
        <v>19</v>
      </c>
      <c r="AG106" s="74">
        <v>28</v>
      </c>
      <c r="AH106" s="74">
        <v>42</v>
      </c>
      <c r="AI106" s="74">
        <v>45</v>
      </c>
      <c r="AJ106" s="74">
        <v>45</v>
      </c>
      <c r="AK106" s="74">
        <v>46</v>
      </c>
      <c r="AL106" s="74">
        <v>52</v>
      </c>
      <c r="AM106" s="74">
        <v>50</v>
      </c>
      <c r="AN106" s="74">
        <v>49</v>
      </c>
    </row>
    <row r="107" spans="2:40" x14ac:dyDescent="0.25">
      <c r="B107" s="69" t="s">
        <v>181</v>
      </c>
      <c r="C107" s="69" t="s">
        <v>115</v>
      </c>
      <c r="D107" s="69" t="s">
        <v>162</v>
      </c>
      <c r="E107" s="69" t="s">
        <v>183</v>
      </c>
      <c r="F107" s="69" t="str">
        <f t="shared" si="11"/>
        <v>N1-II</v>
      </c>
      <c r="G107" s="69" t="s">
        <v>170</v>
      </c>
      <c r="H107" s="69" t="s">
        <v>111</v>
      </c>
      <c r="I107" s="73" t="str">
        <f t="shared" si="7"/>
        <v>LDV, N1-II, E 6 a b c</v>
      </c>
      <c r="J107" s="74">
        <v>0</v>
      </c>
      <c r="K107" s="74">
        <v>0</v>
      </c>
      <c r="L107" s="74">
        <v>0</v>
      </c>
      <c r="M107" s="74">
        <v>0</v>
      </c>
      <c r="N107" s="74">
        <v>0</v>
      </c>
      <c r="O107" s="74">
        <v>0</v>
      </c>
      <c r="P107" s="74">
        <v>0</v>
      </c>
      <c r="Q107" s="74">
        <v>0</v>
      </c>
      <c r="R107" s="74">
        <v>0</v>
      </c>
      <c r="S107" s="74">
        <v>0</v>
      </c>
      <c r="T107" s="74">
        <v>0</v>
      </c>
      <c r="U107" s="74">
        <v>0</v>
      </c>
      <c r="V107" s="74">
        <v>0</v>
      </c>
      <c r="W107" s="74">
        <v>0</v>
      </c>
      <c r="X107" s="74">
        <v>0</v>
      </c>
      <c r="Y107" s="74">
        <v>0</v>
      </c>
      <c r="Z107" s="74">
        <v>0</v>
      </c>
      <c r="AA107" s="74">
        <v>0</v>
      </c>
      <c r="AB107" s="74">
        <v>0</v>
      </c>
      <c r="AC107" s="74">
        <v>0</v>
      </c>
      <c r="AD107" s="74">
        <v>0</v>
      </c>
      <c r="AE107" s="74">
        <v>0</v>
      </c>
      <c r="AF107" s="74">
        <v>0</v>
      </c>
      <c r="AG107" s="74">
        <v>0</v>
      </c>
      <c r="AH107" s="74">
        <v>0</v>
      </c>
      <c r="AI107" s="74">
        <v>19</v>
      </c>
      <c r="AJ107" s="74">
        <v>40</v>
      </c>
      <c r="AK107" s="74">
        <v>56</v>
      </c>
      <c r="AL107" s="74">
        <v>63</v>
      </c>
      <c r="AM107" s="74">
        <v>62</v>
      </c>
      <c r="AN107" s="74">
        <v>62</v>
      </c>
    </row>
    <row r="108" spans="2:40" x14ac:dyDescent="0.25">
      <c r="B108" s="69" t="s">
        <v>181</v>
      </c>
      <c r="C108" s="69" t="s">
        <v>115</v>
      </c>
      <c r="D108" s="69" t="s">
        <v>162</v>
      </c>
      <c r="E108" s="69" t="s">
        <v>183</v>
      </c>
      <c r="F108" s="69" t="str">
        <f t="shared" si="11"/>
        <v>N1-II</v>
      </c>
      <c r="G108" s="69" t="s">
        <v>171</v>
      </c>
      <c r="H108" s="69" t="s">
        <v>105</v>
      </c>
      <c r="I108" s="73" t="str">
        <f t="shared" si="7"/>
        <v>LDV, N1-II, E 6 d-Temp</v>
      </c>
      <c r="J108" s="74">
        <v>0</v>
      </c>
      <c r="K108" s="74">
        <v>0</v>
      </c>
      <c r="L108" s="74">
        <v>0</v>
      </c>
      <c r="M108" s="74">
        <v>0</v>
      </c>
      <c r="N108" s="74">
        <v>0</v>
      </c>
      <c r="O108" s="74">
        <v>0</v>
      </c>
      <c r="P108" s="74">
        <v>0</v>
      </c>
      <c r="Q108" s="74">
        <v>0</v>
      </c>
      <c r="R108" s="74">
        <v>0</v>
      </c>
      <c r="S108" s="74">
        <v>0</v>
      </c>
      <c r="T108" s="74">
        <v>0</v>
      </c>
      <c r="U108" s="74">
        <v>0</v>
      </c>
      <c r="V108" s="74">
        <v>0</v>
      </c>
      <c r="W108" s="74">
        <v>0</v>
      </c>
      <c r="X108" s="74">
        <v>0</v>
      </c>
      <c r="Y108" s="74">
        <v>0</v>
      </c>
      <c r="Z108" s="74">
        <v>0</v>
      </c>
      <c r="AA108" s="74">
        <v>0</v>
      </c>
      <c r="AB108" s="74">
        <v>0</v>
      </c>
      <c r="AC108" s="74">
        <v>0</v>
      </c>
      <c r="AD108" s="74">
        <v>0</v>
      </c>
      <c r="AE108" s="74">
        <v>0</v>
      </c>
      <c r="AF108" s="74">
        <v>0</v>
      </c>
      <c r="AG108" s="74">
        <v>0</v>
      </c>
      <c r="AH108" s="74">
        <v>0</v>
      </c>
      <c r="AI108" s="74">
        <v>0</v>
      </c>
      <c r="AJ108" s="74">
        <v>0</v>
      </c>
      <c r="AK108" s="74">
        <v>0</v>
      </c>
      <c r="AL108" s="74">
        <v>20</v>
      </c>
      <c r="AM108" s="74">
        <v>37</v>
      </c>
      <c r="AN108" s="74">
        <v>51</v>
      </c>
    </row>
    <row r="109" spans="2:40" x14ac:dyDescent="0.25">
      <c r="B109" s="69" t="s">
        <v>181</v>
      </c>
      <c r="C109" s="69" t="s">
        <v>115</v>
      </c>
      <c r="D109" s="69" t="s">
        <v>162</v>
      </c>
      <c r="E109" s="69" t="s">
        <v>184</v>
      </c>
      <c r="F109" s="69" t="str">
        <f t="shared" si="11"/>
        <v>N1-III</v>
      </c>
      <c r="G109" s="69" t="s">
        <v>114</v>
      </c>
      <c r="H109" s="69" t="s">
        <v>114</v>
      </c>
      <c r="I109" s="73" t="str">
        <f t="shared" si="7"/>
        <v>LDV, N1-III, Conventional</v>
      </c>
      <c r="J109" s="74">
        <v>6677</v>
      </c>
      <c r="K109" s="74">
        <v>8289</v>
      </c>
      <c r="L109" s="74">
        <v>6573</v>
      </c>
      <c r="M109" s="74">
        <v>4496</v>
      </c>
      <c r="N109" s="74">
        <v>3381</v>
      </c>
      <c r="O109" s="74">
        <v>2497</v>
      </c>
      <c r="P109" s="74">
        <v>1780</v>
      </c>
      <c r="Q109" s="74">
        <v>1316</v>
      </c>
      <c r="R109" s="74">
        <v>956</v>
      </c>
      <c r="S109" s="74">
        <v>620</v>
      </c>
      <c r="T109" s="74">
        <v>464</v>
      </c>
      <c r="U109" s="74">
        <v>302</v>
      </c>
      <c r="V109" s="74">
        <v>196</v>
      </c>
      <c r="W109" s="74">
        <v>132</v>
      </c>
      <c r="X109" s="74">
        <v>94</v>
      </c>
      <c r="Y109" s="74">
        <v>49</v>
      </c>
      <c r="Z109" s="74">
        <v>33</v>
      </c>
      <c r="AA109" s="74">
        <v>20</v>
      </c>
      <c r="AB109" s="74">
        <v>14</v>
      </c>
      <c r="AC109" s="74">
        <v>11</v>
      </c>
      <c r="AD109" s="74">
        <v>8</v>
      </c>
      <c r="AE109" s="74">
        <v>5</v>
      </c>
      <c r="AF109" s="74">
        <v>2</v>
      </c>
      <c r="AG109" s="74">
        <v>2</v>
      </c>
      <c r="AH109" s="74">
        <v>1</v>
      </c>
      <c r="AI109" s="74">
        <v>1</v>
      </c>
      <c r="AJ109" s="74">
        <v>1</v>
      </c>
      <c r="AK109" s="74">
        <v>1</v>
      </c>
      <c r="AL109" s="74">
        <v>0</v>
      </c>
      <c r="AM109" s="74">
        <v>0</v>
      </c>
      <c r="AN109" s="74">
        <v>0</v>
      </c>
    </row>
    <row r="110" spans="2:40" x14ac:dyDescent="0.25">
      <c r="B110" s="69" t="s">
        <v>181</v>
      </c>
      <c r="C110" s="69" t="s">
        <v>115</v>
      </c>
      <c r="D110" s="69" t="s">
        <v>162</v>
      </c>
      <c r="E110" s="69" t="s">
        <v>184</v>
      </c>
      <c r="F110" s="69" t="str">
        <f t="shared" si="11"/>
        <v>N1-III</v>
      </c>
      <c r="G110" s="69" t="s">
        <v>165</v>
      </c>
      <c r="H110" s="69" t="s">
        <v>99</v>
      </c>
      <c r="I110" s="73" t="str">
        <f t="shared" si="7"/>
        <v>LDV, N1-III, E 1</v>
      </c>
      <c r="J110" s="74">
        <v>0</v>
      </c>
      <c r="K110" s="74">
        <v>0</v>
      </c>
      <c r="L110" s="74">
        <v>0</v>
      </c>
      <c r="M110" s="74">
        <v>0</v>
      </c>
      <c r="N110" s="74">
        <v>344</v>
      </c>
      <c r="O110" s="74">
        <v>567</v>
      </c>
      <c r="P110" s="74">
        <v>725</v>
      </c>
      <c r="Q110" s="74">
        <v>845</v>
      </c>
      <c r="R110" s="74">
        <v>669</v>
      </c>
      <c r="S110" s="74">
        <v>509</v>
      </c>
      <c r="T110" s="74">
        <v>419</v>
      </c>
      <c r="U110" s="74">
        <v>337</v>
      </c>
      <c r="V110" s="74">
        <v>265</v>
      </c>
      <c r="W110" s="74">
        <v>211</v>
      </c>
      <c r="X110" s="74">
        <v>176</v>
      </c>
      <c r="Y110" s="74">
        <v>125</v>
      </c>
      <c r="Z110" s="74">
        <v>82</v>
      </c>
      <c r="AA110" s="74">
        <v>55</v>
      </c>
      <c r="AB110" s="74">
        <v>42</v>
      </c>
      <c r="AC110" s="74">
        <v>34</v>
      </c>
      <c r="AD110" s="74">
        <v>27</v>
      </c>
      <c r="AE110" s="74">
        <v>21</v>
      </c>
      <c r="AF110" s="74">
        <v>16</v>
      </c>
      <c r="AG110" s="74">
        <v>13</v>
      </c>
      <c r="AH110" s="74">
        <v>11</v>
      </c>
      <c r="AI110" s="74">
        <v>9</v>
      </c>
      <c r="AJ110" s="74">
        <v>6</v>
      </c>
      <c r="AK110" s="74">
        <v>4</v>
      </c>
      <c r="AL110" s="74">
        <v>3</v>
      </c>
      <c r="AM110" s="74">
        <v>2</v>
      </c>
      <c r="AN110" s="74">
        <v>2</v>
      </c>
    </row>
    <row r="111" spans="2:40" x14ac:dyDescent="0.25">
      <c r="B111" s="69" t="s">
        <v>181</v>
      </c>
      <c r="C111" s="69" t="s">
        <v>115</v>
      </c>
      <c r="D111" s="69" t="s">
        <v>162</v>
      </c>
      <c r="E111" s="69" t="s">
        <v>184</v>
      </c>
      <c r="F111" s="69" t="str">
        <f t="shared" si="11"/>
        <v>N1-III</v>
      </c>
      <c r="G111" s="69" t="s">
        <v>166</v>
      </c>
      <c r="H111" s="69" t="s">
        <v>100</v>
      </c>
      <c r="I111" s="73" t="str">
        <f t="shared" si="7"/>
        <v>LDV, N1-III, E 2</v>
      </c>
      <c r="J111" s="74">
        <v>0</v>
      </c>
      <c r="K111" s="74">
        <v>0</v>
      </c>
      <c r="L111" s="74">
        <v>0</v>
      </c>
      <c r="M111" s="74">
        <v>0</v>
      </c>
      <c r="N111" s="74">
        <v>0</v>
      </c>
      <c r="O111" s="74">
        <v>0</v>
      </c>
      <c r="P111" s="74">
        <v>0</v>
      </c>
      <c r="Q111" s="74">
        <v>0</v>
      </c>
      <c r="R111" s="74">
        <v>261</v>
      </c>
      <c r="S111" s="74">
        <v>426</v>
      </c>
      <c r="T111" s="74">
        <v>550</v>
      </c>
      <c r="U111" s="74">
        <v>619</v>
      </c>
      <c r="V111" s="74">
        <v>487</v>
      </c>
      <c r="W111" s="74">
        <v>402</v>
      </c>
      <c r="X111" s="74">
        <v>358</v>
      </c>
      <c r="Y111" s="74">
        <v>280</v>
      </c>
      <c r="Z111" s="74">
        <v>207</v>
      </c>
      <c r="AA111" s="74">
        <v>156</v>
      </c>
      <c r="AB111" s="74">
        <v>132</v>
      </c>
      <c r="AC111" s="74">
        <v>116</v>
      </c>
      <c r="AD111" s="74">
        <v>93</v>
      </c>
      <c r="AE111" s="74">
        <v>73</v>
      </c>
      <c r="AF111" s="74">
        <v>55</v>
      </c>
      <c r="AG111" s="74">
        <v>47</v>
      </c>
      <c r="AH111" s="74">
        <v>39</v>
      </c>
      <c r="AI111" s="74">
        <v>36</v>
      </c>
      <c r="AJ111" s="74">
        <v>29</v>
      </c>
      <c r="AK111" s="74">
        <v>24</v>
      </c>
      <c r="AL111" s="74">
        <v>21</v>
      </c>
      <c r="AM111" s="74">
        <v>16</v>
      </c>
      <c r="AN111" s="74">
        <v>14</v>
      </c>
    </row>
    <row r="112" spans="2:40" x14ac:dyDescent="0.25">
      <c r="B112" s="69" t="s">
        <v>181</v>
      </c>
      <c r="C112" s="69" t="s">
        <v>115</v>
      </c>
      <c r="D112" s="69" t="s">
        <v>162</v>
      </c>
      <c r="E112" s="69" t="s">
        <v>184</v>
      </c>
      <c r="F112" s="69" t="str">
        <f t="shared" si="11"/>
        <v>N1-III</v>
      </c>
      <c r="G112" s="69" t="s">
        <v>167</v>
      </c>
      <c r="H112" s="69" t="s">
        <v>101</v>
      </c>
      <c r="I112" s="73" t="str">
        <f t="shared" si="7"/>
        <v>LDV, N1-III, E 3</v>
      </c>
      <c r="J112" s="74">
        <v>0</v>
      </c>
      <c r="K112" s="74">
        <v>0</v>
      </c>
      <c r="L112" s="74">
        <v>0</v>
      </c>
      <c r="M112" s="74">
        <v>0</v>
      </c>
      <c r="N112" s="74">
        <v>0</v>
      </c>
      <c r="O112" s="74">
        <v>0</v>
      </c>
      <c r="P112" s="74">
        <v>0</v>
      </c>
      <c r="Q112" s="74">
        <v>0</v>
      </c>
      <c r="R112" s="74">
        <v>0</v>
      </c>
      <c r="S112" s="74">
        <v>0</v>
      </c>
      <c r="T112" s="74">
        <v>0</v>
      </c>
      <c r="U112" s="74">
        <v>0</v>
      </c>
      <c r="V112" s="74">
        <v>119</v>
      </c>
      <c r="W112" s="74">
        <v>203</v>
      </c>
      <c r="X112" s="74">
        <v>278</v>
      </c>
      <c r="Y112" s="74">
        <v>329</v>
      </c>
      <c r="Z112" s="74">
        <v>249</v>
      </c>
      <c r="AA112" s="74">
        <v>203</v>
      </c>
      <c r="AB112" s="74">
        <v>190</v>
      </c>
      <c r="AC112" s="74">
        <v>187</v>
      </c>
      <c r="AD112" s="74">
        <v>168</v>
      </c>
      <c r="AE112" s="74">
        <v>143</v>
      </c>
      <c r="AF112" s="74">
        <v>118</v>
      </c>
      <c r="AG112" s="74">
        <v>109</v>
      </c>
      <c r="AH112" s="74">
        <v>102</v>
      </c>
      <c r="AI112" s="74">
        <v>99</v>
      </c>
      <c r="AJ112" s="74">
        <v>87</v>
      </c>
      <c r="AK112" s="74">
        <v>73</v>
      </c>
      <c r="AL112" s="74">
        <v>66</v>
      </c>
      <c r="AM112" s="74">
        <v>55</v>
      </c>
      <c r="AN112" s="74">
        <v>47</v>
      </c>
    </row>
    <row r="113" spans="2:40" x14ac:dyDescent="0.25">
      <c r="B113" s="69" t="s">
        <v>181</v>
      </c>
      <c r="C113" s="69" t="s">
        <v>115</v>
      </c>
      <c r="D113" s="69" t="s">
        <v>162</v>
      </c>
      <c r="E113" s="69" t="s">
        <v>184</v>
      </c>
      <c r="F113" s="69" t="str">
        <f t="shared" si="11"/>
        <v>N1-III</v>
      </c>
      <c r="G113" s="69" t="s">
        <v>168</v>
      </c>
      <c r="H113" s="69" t="s">
        <v>102</v>
      </c>
      <c r="I113" s="73" t="str">
        <f t="shared" si="7"/>
        <v>LDV, N1-III, E 4</v>
      </c>
      <c r="J113" s="74">
        <v>0</v>
      </c>
      <c r="K113" s="74">
        <v>0</v>
      </c>
      <c r="L113" s="74">
        <v>0</v>
      </c>
      <c r="M113" s="74">
        <v>0</v>
      </c>
      <c r="N113" s="74">
        <v>0</v>
      </c>
      <c r="O113" s="74">
        <v>0</v>
      </c>
      <c r="P113" s="74">
        <v>0</v>
      </c>
      <c r="Q113" s="74">
        <v>0</v>
      </c>
      <c r="R113" s="74">
        <v>0</v>
      </c>
      <c r="S113" s="74">
        <v>0</v>
      </c>
      <c r="T113" s="74">
        <v>0</v>
      </c>
      <c r="U113" s="74">
        <v>0</v>
      </c>
      <c r="V113" s="74">
        <v>0</v>
      </c>
      <c r="W113" s="74">
        <v>0</v>
      </c>
      <c r="X113" s="74">
        <v>0</v>
      </c>
      <c r="Y113" s="74">
        <v>0</v>
      </c>
      <c r="Z113" s="74">
        <v>84</v>
      </c>
      <c r="AA113" s="74">
        <v>138</v>
      </c>
      <c r="AB113" s="74">
        <v>173</v>
      </c>
      <c r="AC113" s="74">
        <v>184</v>
      </c>
      <c r="AD113" s="74">
        <v>187</v>
      </c>
      <c r="AE113" s="74">
        <v>164</v>
      </c>
      <c r="AF113" s="74">
        <v>141</v>
      </c>
      <c r="AG113" s="74">
        <v>135</v>
      </c>
      <c r="AH113" s="74">
        <v>133</v>
      </c>
      <c r="AI113" s="74">
        <v>138</v>
      </c>
      <c r="AJ113" s="74">
        <v>130</v>
      </c>
      <c r="AK113" s="74">
        <v>119</v>
      </c>
      <c r="AL113" s="74">
        <v>121</v>
      </c>
      <c r="AM113" s="74">
        <v>109</v>
      </c>
      <c r="AN113" s="74">
        <v>101</v>
      </c>
    </row>
    <row r="114" spans="2:40" x14ac:dyDescent="0.25">
      <c r="B114" s="69" t="s">
        <v>181</v>
      </c>
      <c r="C114" s="69" t="s">
        <v>115</v>
      </c>
      <c r="D114" s="69" t="s">
        <v>162</v>
      </c>
      <c r="E114" s="69" t="s">
        <v>184</v>
      </c>
      <c r="F114" s="69" t="str">
        <f t="shared" si="11"/>
        <v>N1-III</v>
      </c>
      <c r="G114" s="69" t="s">
        <v>169</v>
      </c>
      <c r="H114" s="69" t="s">
        <v>103</v>
      </c>
      <c r="I114" s="73" t="str">
        <f t="shared" si="7"/>
        <v>LDV, N1-III, E 5</v>
      </c>
      <c r="J114" s="74">
        <v>0</v>
      </c>
      <c r="K114" s="74">
        <v>0</v>
      </c>
      <c r="L114" s="74">
        <v>0</v>
      </c>
      <c r="M114" s="74">
        <v>0</v>
      </c>
      <c r="N114" s="74">
        <v>0</v>
      </c>
      <c r="O114" s="74">
        <v>0</v>
      </c>
      <c r="P114" s="74">
        <v>0</v>
      </c>
      <c r="Q114" s="74">
        <v>0</v>
      </c>
      <c r="R114" s="74">
        <v>0</v>
      </c>
      <c r="S114" s="74">
        <v>0</v>
      </c>
      <c r="T114" s="74">
        <v>0</v>
      </c>
      <c r="U114" s="74">
        <v>0</v>
      </c>
      <c r="V114" s="74">
        <v>0</v>
      </c>
      <c r="W114" s="74">
        <v>0</v>
      </c>
      <c r="X114" s="74">
        <v>0</v>
      </c>
      <c r="Y114" s="74">
        <v>0</v>
      </c>
      <c r="Z114" s="74">
        <v>0</v>
      </c>
      <c r="AA114" s="74">
        <v>0</v>
      </c>
      <c r="AB114" s="74">
        <v>0</v>
      </c>
      <c r="AC114" s="74">
        <v>0</v>
      </c>
      <c r="AD114" s="74">
        <v>0</v>
      </c>
      <c r="AE114" s="74">
        <v>14</v>
      </c>
      <c r="AF114" s="74">
        <v>24</v>
      </c>
      <c r="AG114" s="74">
        <v>36</v>
      </c>
      <c r="AH114" s="74">
        <v>55</v>
      </c>
      <c r="AI114" s="74">
        <v>61</v>
      </c>
      <c r="AJ114" s="74">
        <v>63</v>
      </c>
      <c r="AK114" s="74">
        <v>66</v>
      </c>
      <c r="AL114" s="74">
        <v>75</v>
      </c>
      <c r="AM114" s="74">
        <v>75</v>
      </c>
      <c r="AN114" s="74">
        <v>76</v>
      </c>
    </row>
    <row r="115" spans="2:40" x14ac:dyDescent="0.25">
      <c r="B115" s="69" t="s">
        <v>181</v>
      </c>
      <c r="C115" s="69" t="s">
        <v>115</v>
      </c>
      <c r="D115" s="69" t="s">
        <v>162</v>
      </c>
      <c r="E115" s="69" t="s">
        <v>184</v>
      </c>
      <c r="F115" s="69" t="str">
        <f t="shared" si="11"/>
        <v>N1-III</v>
      </c>
      <c r="G115" s="69" t="s">
        <v>170</v>
      </c>
      <c r="H115" s="69" t="s">
        <v>111</v>
      </c>
      <c r="I115" s="73" t="str">
        <f t="shared" si="7"/>
        <v>LDV, N1-III, E 6 a b c</v>
      </c>
      <c r="J115" s="74">
        <v>0</v>
      </c>
      <c r="K115" s="74">
        <v>0</v>
      </c>
      <c r="L115" s="74">
        <v>0</v>
      </c>
      <c r="M115" s="74">
        <v>0</v>
      </c>
      <c r="N115" s="74">
        <v>0</v>
      </c>
      <c r="O115" s="74">
        <v>0</v>
      </c>
      <c r="P115" s="74">
        <v>0</v>
      </c>
      <c r="Q115" s="74">
        <v>0</v>
      </c>
      <c r="R115" s="74">
        <v>0</v>
      </c>
      <c r="S115" s="74">
        <v>0</v>
      </c>
      <c r="T115" s="74">
        <v>0</v>
      </c>
      <c r="U115" s="74">
        <v>0</v>
      </c>
      <c r="V115" s="74">
        <v>0</v>
      </c>
      <c r="W115" s="74">
        <v>0</v>
      </c>
      <c r="X115" s="74">
        <v>0</v>
      </c>
      <c r="Y115" s="74">
        <v>0</v>
      </c>
      <c r="Z115" s="74">
        <v>0</v>
      </c>
      <c r="AA115" s="74">
        <v>0</v>
      </c>
      <c r="AB115" s="74">
        <v>0</v>
      </c>
      <c r="AC115" s="74">
        <v>0</v>
      </c>
      <c r="AD115" s="74">
        <v>0</v>
      </c>
      <c r="AE115" s="74">
        <v>0</v>
      </c>
      <c r="AF115" s="74">
        <v>0</v>
      </c>
      <c r="AG115" s="74">
        <v>0</v>
      </c>
      <c r="AH115" s="74">
        <v>0</v>
      </c>
      <c r="AI115" s="74">
        <v>25</v>
      </c>
      <c r="AJ115" s="74">
        <v>55</v>
      </c>
      <c r="AK115" s="74">
        <v>80</v>
      </c>
      <c r="AL115" s="74">
        <v>92</v>
      </c>
      <c r="AM115" s="74">
        <v>93</v>
      </c>
      <c r="AN115" s="74">
        <v>96</v>
      </c>
    </row>
    <row r="116" spans="2:40" x14ac:dyDescent="0.25">
      <c r="B116" s="69" t="s">
        <v>181</v>
      </c>
      <c r="C116" s="69" t="s">
        <v>115</v>
      </c>
      <c r="D116" s="69" t="s">
        <v>162</v>
      </c>
      <c r="E116" s="69" t="s">
        <v>184</v>
      </c>
      <c r="F116" s="69" t="str">
        <f t="shared" si="11"/>
        <v>N1-III</v>
      </c>
      <c r="G116" s="69" t="s">
        <v>171</v>
      </c>
      <c r="H116" s="69" t="s">
        <v>105</v>
      </c>
      <c r="I116" s="73" t="str">
        <f t="shared" si="7"/>
        <v>LDV, N1-III, E 6 d-Temp</v>
      </c>
      <c r="J116" s="74">
        <v>0</v>
      </c>
      <c r="K116" s="74">
        <v>0</v>
      </c>
      <c r="L116" s="74">
        <v>0</v>
      </c>
      <c r="M116" s="74">
        <v>0</v>
      </c>
      <c r="N116" s="74">
        <v>0</v>
      </c>
      <c r="O116" s="74">
        <v>0</v>
      </c>
      <c r="P116" s="74">
        <v>0</v>
      </c>
      <c r="Q116" s="74">
        <v>0</v>
      </c>
      <c r="R116" s="74">
        <v>0</v>
      </c>
      <c r="S116" s="74">
        <v>0</v>
      </c>
      <c r="T116" s="74">
        <v>0</v>
      </c>
      <c r="U116" s="74">
        <v>0</v>
      </c>
      <c r="V116" s="74">
        <v>0</v>
      </c>
      <c r="W116" s="74">
        <v>0</v>
      </c>
      <c r="X116" s="74">
        <v>0</v>
      </c>
      <c r="Y116" s="74">
        <v>0</v>
      </c>
      <c r="Z116" s="74">
        <v>0</v>
      </c>
      <c r="AA116" s="74">
        <v>0</v>
      </c>
      <c r="AB116" s="74">
        <v>0</v>
      </c>
      <c r="AC116" s="74">
        <v>0</v>
      </c>
      <c r="AD116" s="74">
        <v>0</v>
      </c>
      <c r="AE116" s="74">
        <v>0</v>
      </c>
      <c r="AF116" s="74">
        <v>0</v>
      </c>
      <c r="AG116" s="74">
        <v>0</v>
      </c>
      <c r="AH116" s="74">
        <v>0</v>
      </c>
      <c r="AI116" s="74">
        <v>0</v>
      </c>
      <c r="AJ116" s="74">
        <v>0</v>
      </c>
      <c r="AK116" s="74">
        <v>0</v>
      </c>
      <c r="AL116" s="74">
        <v>29</v>
      </c>
      <c r="AM116" s="74">
        <v>55</v>
      </c>
      <c r="AN116" s="74">
        <v>80</v>
      </c>
    </row>
    <row r="117" spans="2:40" x14ac:dyDescent="0.25">
      <c r="B117" s="69" t="s">
        <v>181</v>
      </c>
      <c r="C117" s="69" t="s">
        <v>115</v>
      </c>
      <c r="D117" s="69" t="s">
        <v>177</v>
      </c>
      <c r="E117" s="69" t="s">
        <v>182</v>
      </c>
      <c r="F117" s="69" t="str">
        <f t="shared" si="11"/>
        <v>N1-I</v>
      </c>
      <c r="G117" s="69" t="s">
        <v>114</v>
      </c>
      <c r="H117" s="69" t="s">
        <v>114</v>
      </c>
      <c r="I117" s="73" t="str">
        <f t="shared" si="7"/>
        <v>LDV, N1-I, Conventional</v>
      </c>
      <c r="J117" s="74">
        <v>31361</v>
      </c>
      <c r="K117" s="74">
        <v>32056</v>
      </c>
      <c r="L117" s="74">
        <v>31836</v>
      </c>
      <c r="M117" s="74">
        <v>30991</v>
      </c>
      <c r="N117" s="74">
        <v>28811</v>
      </c>
      <c r="O117" s="74">
        <v>27635</v>
      </c>
      <c r="P117" s="74">
        <v>25396</v>
      </c>
      <c r="Q117" s="74">
        <v>23874</v>
      </c>
      <c r="R117" s="74">
        <v>21807</v>
      </c>
      <c r="S117" s="74">
        <v>19074</v>
      </c>
      <c r="T117" s="74">
        <v>17229</v>
      </c>
      <c r="U117" s="74">
        <v>13770</v>
      </c>
      <c r="V117" s="74">
        <v>11339</v>
      </c>
      <c r="W117" s="74">
        <v>9377</v>
      </c>
      <c r="X117" s="74">
        <v>7226</v>
      </c>
      <c r="Y117" s="74">
        <v>4358</v>
      </c>
      <c r="Z117" s="74">
        <v>3617</v>
      </c>
      <c r="AA117" s="74">
        <v>2524</v>
      </c>
      <c r="AB117" s="74">
        <v>1841</v>
      </c>
      <c r="AC117" s="74">
        <v>1446</v>
      </c>
      <c r="AD117" s="74">
        <v>999</v>
      </c>
      <c r="AE117" s="74">
        <v>718</v>
      </c>
      <c r="AF117" s="74">
        <v>372</v>
      </c>
      <c r="AG117" s="74">
        <v>265</v>
      </c>
      <c r="AH117" s="74">
        <v>192</v>
      </c>
      <c r="AI117" s="74">
        <v>136</v>
      </c>
      <c r="AJ117" s="74">
        <v>80</v>
      </c>
      <c r="AK117" s="74">
        <v>46</v>
      </c>
      <c r="AL117" s="74">
        <v>26</v>
      </c>
      <c r="AM117" s="74">
        <v>14</v>
      </c>
      <c r="AN117" s="74">
        <v>10</v>
      </c>
    </row>
    <row r="118" spans="2:40" x14ac:dyDescent="0.25">
      <c r="B118" s="69" t="s">
        <v>181</v>
      </c>
      <c r="C118" s="69" t="s">
        <v>115</v>
      </c>
      <c r="D118" s="69" t="s">
        <v>177</v>
      </c>
      <c r="E118" s="69" t="s">
        <v>182</v>
      </c>
      <c r="F118" s="69" t="str">
        <f t="shared" si="11"/>
        <v>N1-I</v>
      </c>
      <c r="G118" s="69" t="s">
        <v>165</v>
      </c>
      <c r="H118" s="69" t="s">
        <v>99</v>
      </c>
      <c r="I118" s="73" t="str">
        <f t="shared" si="7"/>
        <v>LDV, N1-I, E 1</v>
      </c>
      <c r="J118" s="74">
        <v>0</v>
      </c>
      <c r="K118" s="74">
        <v>0</v>
      </c>
      <c r="L118" s="74">
        <v>0</v>
      </c>
      <c r="M118" s="74">
        <v>0</v>
      </c>
      <c r="N118" s="74">
        <v>2931</v>
      </c>
      <c r="O118" s="74">
        <v>6279</v>
      </c>
      <c r="P118" s="74">
        <v>10346</v>
      </c>
      <c r="Q118" s="74">
        <v>15335</v>
      </c>
      <c r="R118" s="74">
        <v>15250</v>
      </c>
      <c r="S118" s="74">
        <v>15656</v>
      </c>
      <c r="T118" s="74">
        <v>15546</v>
      </c>
      <c r="U118" s="74">
        <v>15360</v>
      </c>
      <c r="V118" s="74">
        <v>15319</v>
      </c>
      <c r="W118" s="74">
        <v>14969</v>
      </c>
      <c r="X118" s="74">
        <v>13536</v>
      </c>
      <c r="Y118" s="74">
        <v>11131</v>
      </c>
      <c r="Z118" s="74">
        <v>9065</v>
      </c>
      <c r="AA118" s="74">
        <v>6989</v>
      </c>
      <c r="AB118" s="74">
        <v>5390</v>
      </c>
      <c r="AC118" s="74">
        <v>4405</v>
      </c>
      <c r="AD118" s="74">
        <v>3412</v>
      </c>
      <c r="AE118" s="74">
        <v>2797</v>
      </c>
      <c r="AF118" s="74">
        <v>2340</v>
      </c>
      <c r="AG118" s="74">
        <v>2037</v>
      </c>
      <c r="AH118" s="74">
        <v>1475</v>
      </c>
      <c r="AI118" s="74">
        <v>1047</v>
      </c>
      <c r="AJ118" s="74">
        <v>644</v>
      </c>
      <c r="AK118" s="74">
        <v>387</v>
      </c>
      <c r="AL118" s="74">
        <v>216</v>
      </c>
      <c r="AM118" s="74">
        <v>130</v>
      </c>
      <c r="AN118" s="74">
        <v>96</v>
      </c>
    </row>
    <row r="119" spans="2:40" x14ac:dyDescent="0.25">
      <c r="B119" s="69" t="s">
        <v>181</v>
      </c>
      <c r="C119" s="69" t="s">
        <v>115</v>
      </c>
      <c r="D119" s="69" t="s">
        <v>177</v>
      </c>
      <c r="E119" s="69" t="s">
        <v>182</v>
      </c>
      <c r="F119" s="69" t="str">
        <f t="shared" si="11"/>
        <v>N1-I</v>
      </c>
      <c r="G119" s="69" t="s">
        <v>166</v>
      </c>
      <c r="H119" s="69" t="s">
        <v>100</v>
      </c>
      <c r="I119" s="73" t="str">
        <f t="shared" si="7"/>
        <v>LDV, N1-I, E 2</v>
      </c>
      <c r="J119" s="74">
        <v>0</v>
      </c>
      <c r="K119" s="74">
        <v>0</v>
      </c>
      <c r="L119" s="74">
        <v>0</v>
      </c>
      <c r="M119" s="74">
        <v>0</v>
      </c>
      <c r="N119" s="74">
        <v>0</v>
      </c>
      <c r="O119" s="74">
        <v>0</v>
      </c>
      <c r="P119" s="74">
        <v>0</v>
      </c>
      <c r="Q119" s="74">
        <v>0</v>
      </c>
      <c r="R119" s="74">
        <v>5960</v>
      </c>
      <c r="S119" s="74">
        <v>13112</v>
      </c>
      <c r="T119" s="74">
        <v>20413</v>
      </c>
      <c r="U119" s="74">
        <v>28260</v>
      </c>
      <c r="V119" s="74">
        <v>28208</v>
      </c>
      <c r="W119" s="74">
        <v>28537</v>
      </c>
      <c r="X119" s="74">
        <v>27572</v>
      </c>
      <c r="Y119" s="74">
        <v>24857</v>
      </c>
      <c r="Z119" s="74">
        <v>22913</v>
      </c>
      <c r="AA119" s="74">
        <v>19786</v>
      </c>
      <c r="AB119" s="74">
        <v>16851</v>
      </c>
      <c r="AC119" s="74">
        <v>14804</v>
      </c>
      <c r="AD119" s="74">
        <v>11940</v>
      </c>
      <c r="AE119" s="74">
        <v>10017</v>
      </c>
      <c r="AF119" s="74">
        <v>8205</v>
      </c>
      <c r="AG119" s="74">
        <v>7234</v>
      </c>
      <c r="AH119" s="74">
        <v>5437</v>
      </c>
      <c r="AI119" s="74">
        <v>4234</v>
      </c>
      <c r="AJ119" s="74">
        <v>3006</v>
      </c>
      <c r="AK119" s="74">
        <v>2152</v>
      </c>
      <c r="AL119" s="74">
        <v>1435</v>
      </c>
      <c r="AM119" s="74">
        <v>1030</v>
      </c>
      <c r="AN119" s="74">
        <v>763</v>
      </c>
    </row>
    <row r="120" spans="2:40" x14ac:dyDescent="0.25">
      <c r="B120" s="69" t="s">
        <v>181</v>
      </c>
      <c r="C120" s="69" t="s">
        <v>115</v>
      </c>
      <c r="D120" s="69" t="s">
        <v>177</v>
      </c>
      <c r="E120" s="69" t="s">
        <v>182</v>
      </c>
      <c r="F120" s="69" t="str">
        <f t="shared" si="11"/>
        <v>N1-I</v>
      </c>
      <c r="G120" s="69" t="s">
        <v>167</v>
      </c>
      <c r="H120" s="69" t="s">
        <v>101</v>
      </c>
      <c r="I120" s="73" t="str">
        <f t="shared" si="7"/>
        <v>LDV, N1-I, E 3</v>
      </c>
      <c r="J120" s="74">
        <v>0</v>
      </c>
      <c r="K120" s="74">
        <v>0</v>
      </c>
      <c r="L120" s="74">
        <v>0</v>
      </c>
      <c r="M120" s="74">
        <v>0</v>
      </c>
      <c r="N120" s="74">
        <v>0</v>
      </c>
      <c r="O120" s="74">
        <v>0</v>
      </c>
      <c r="P120" s="74">
        <v>0</v>
      </c>
      <c r="Q120" s="74">
        <v>0</v>
      </c>
      <c r="R120" s="74">
        <v>0</v>
      </c>
      <c r="S120" s="74">
        <v>0</v>
      </c>
      <c r="T120" s="74">
        <v>0</v>
      </c>
      <c r="U120" s="74">
        <v>0</v>
      </c>
      <c r="V120" s="74">
        <v>6895</v>
      </c>
      <c r="W120" s="74">
        <v>14390</v>
      </c>
      <c r="X120" s="74">
        <v>21402</v>
      </c>
      <c r="Y120" s="74">
        <v>29264</v>
      </c>
      <c r="Z120" s="74">
        <v>27536</v>
      </c>
      <c r="AA120" s="74">
        <v>25797</v>
      </c>
      <c r="AB120" s="74">
        <v>24216</v>
      </c>
      <c r="AC120" s="74">
        <v>23847</v>
      </c>
      <c r="AD120" s="74">
        <v>21532</v>
      </c>
      <c r="AE120" s="74">
        <v>19557</v>
      </c>
      <c r="AF120" s="74">
        <v>17646</v>
      </c>
      <c r="AG120" s="74">
        <v>16945</v>
      </c>
      <c r="AH120" s="74">
        <v>14292</v>
      </c>
      <c r="AI120" s="74">
        <v>11859</v>
      </c>
      <c r="AJ120" s="74">
        <v>8948</v>
      </c>
      <c r="AK120" s="74">
        <v>6629</v>
      </c>
      <c r="AL120" s="74">
        <v>4635</v>
      </c>
      <c r="AM120" s="74">
        <v>3432</v>
      </c>
      <c r="AN120" s="74">
        <v>2572</v>
      </c>
    </row>
    <row r="121" spans="2:40" x14ac:dyDescent="0.25">
      <c r="B121" s="69" t="s">
        <v>181</v>
      </c>
      <c r="C121" s="69" t="s">
        <v>115</v>
      </c>
      <c r="D121" s="69" t="s">
        <v>177</v>
      </c>
      <c r="E121" s="69" t="s">
        <v>182</v>
      </c>
      <c r="F121" s="69" t="str">
        <f t="shared" si="11"/>
        <v>N1-I</v>
      </c>
      <c r="G121" s="69" t="s">
        <v>168</v>
      </c>
      <c r="H121" s="69" t="s">
        <v>102</v>
      </c>
      <c r="I121" s="73" t="str">
        <f t="shared" si="7"/>
        <v>LDV, N1-I, E 4</v>
      </c>
      <c r="J121" s="74">
        <v>0</v>
      </c>
      <c r="K121" s="74">
        <v>0</v>
      </c>
      <c r="L121" s="74">
        <v>0</v>
      </c>
      <c r="M121" s="74">
        <v>0</v>
      </c>
      <c r="N121" s="74">
        <v>0</v>
      </c>
      <c r="O121" s="74">
        <v>0</v>
      </c>
      <c r="P121" s="74">
        <v>0</v>
      </c>
      <c r="Q121" s="74">
        <v>0</v>
      </c>
      <c r="R121" s="74">
        <v>0</v>
      </c>
      <c r="S121" s="74">
        <v>0</v>
      </c>
      <c r="T121" s="74">
        <v>0</v>
      </c>
      <c r="U121" s="74">
        <v>0</v>
      </c>
      <c r="V121" s="74">
        <v>0</v>
      </c>
      <c r="W121" s="74">
        <v>0</v>
      </c>
      <c r="X121" s="74">
        <v>0</v>
      </c>
      <c r="Y121" s="74">
        <v>0</v>
      </c>
      <c r="Z121" s="74">
        <v>9298</v>
      </c>
      <c r="AA121" s="74">
        <v>17494</v>
      </c>
      <c r="AB121" s="74">
        <v>22089</v>
      </c>
      <c r="AC121" s="74">
        <v>23525</v>
      </c>
      <c r="AD121" s="74">
        <v>23905</v>
      </c>
      <c r="AE121" s="74">
        <v>22337</v>
      </c>
      <c r="AF121" s="74">
        <v>21041</v>
      </c>
      <c r="AG121" s="74">
        <v>20898</v>
      </c>
      <c r="AH121" s="74">
        <v>18660</v>
      </c>
      <c r="AI121" s="74">
        <v>16417</v>
      </c>
      <c r="AJ121" s="74">
        <v>13374</v>
      </c>
      <c r="AK121" s="74">
        <v>10839</v>
      </c>
      <c r="AL121" s="74">
        <v>8450</v>
      </c>
      <c r="AM121" s="74">
        <v>6823</v>
      </c>
      <c r="AN121" s="74">
        <v>5444</v>
      </c>
    </row>
    <row r="122" spans="2:40" x14ac:dyDescent="0.25">
      <c r="B122" s="69" t="s">
        <v>181</v>
      </c>
      <c r="C122" s="69" t="s">
        <v>115</v>
      </c>
      <c r="D122" s="69" t="s">
        <v>177</v>
      </c>
      <c r="E122" s="69" t="s">
        <v>182</v>
      </c>
      <c r="F122" s="69" t="str">
        <f t="shared" si="11"/>
        <v>N1-I</v>
      </c>
      <c r="G122" s="69" t="s">
        <v>169</v>
      </c>
      <c r="H122" s="69" t="s">
        <v>103</v>
      </c>
      <c r="I122" s="73" t="str">
        <f t="shared" si="7"/>
        <v>LDV, N1-I, E 5</v>
      </c>
      <c r="J122" s="74">
        <v>0</v>
      </c>
      <c r="K122" s="74">
        <v>0</v>
      </c>
      <c r="L122" s="74">
        <v>0</v>
      </c>
      <c r="M122" s="74">
        <v>0</v>
      </c>
      <c r="N122" s="74">
        <v>0</v>
      </c>
      <c r="O122" s="74">
        <v>0</v>
      </c>
      <c r="P122" s="74">
        <v>0</v>
      </c>
      <c r="Q122" s="74">
        <v>0</v>
      </c>
      <c r="R122" s="74">
        <v>0</v>
      </c>
      <c r="S122" s="74">
        <v>0</v>
      </c>
      <c r="T122" s="74">
        <v>0</v>
      </c>
      <c r="U122" s="74">
        <v>0</v>
      </c>
      <c r="V122" s="74">
        <v>0</v>
      </c>
      <c r="W122" s="74">
        <v>0</v>
      </c>
      <c r="X122" s="74">
        <v>0</v>
      </c>
      <c r="Y122" s="74">
        <v>0</v>
      </c>
      <c r="Z122" s="74">
        <v>0</v>
      </c>
      <c r="AA122" s="74">
        <v>0</v>
      </c>
      <c r="AB122" s="74">
        <v>0</v>
      </c>
      <c r="AC122" s="74">
        <v>0</v>
      </c>
      <c r="AD122" s="74">
        <v>0</v>
      </c>
      <c r="AE122" s="74">
        <v>1865</v>
      </c>
      <c r="AF122" s="74">
        <v>3641</v>
      </c>
      <c r="AG122" s="74">
        <v>5578</v>
      </c>
      <c r="AH122" s="74">
        <v>7786</v>
      </c>
      <c r="AI122" s="74">
        <v>7217</v>
      </c>
      <c r="AJ122" s="74">
        <v>6438</v>
      </c>
      <c r="AK122" s="74">
        <v>5965</v>
      </c>
      <c r="AL122" s="74">
        <v>5268</v>
      </c>
      <c r="AM122" s="74">
        <v>4722</v>
      </c>
      <c r="AN122" s="74">
        <v>4130</v>
      </c>
    </row>
    <row r="123" spans="2:40" x14ac:dyDescent="0.25">
      <c r="B123" s="69" t="s">
        <v>181</v>
      </c>
      <c r="C123" s="69" t="s">
        <v>115</v>
      </c>
      <c r="D123" s="69" t="s">
        <v>177</v>
      </c>
      <c r="E123" s="69" t="s">
        <v>182</v>
      </c>
      <c r="F123" s="69" t="str">
        <f t="shared" si="11"/>
        <v>N1-I</v>
      </c>
      <c r="G123" s="69" t="s">
        <v>170</v>
      </c>
      <c r="H123" s="69" t="s">
        <v>111</v>
      </c>
      <c r="I123" s="73" t="str">
        <f t="shared" si="7"/>
        <v>LDV, N1-I, E 6 a b c</v>
      </c>
      <c r="J123" s="74">
        <v>0</v>
      </c>
      <c r="K123" s="74">
        <v>0</v>
      </c>
      <c r="L123" s="74">
        <v>0</v>
      </c>
      <c r="M123" s="74">
        <v>0</v>
      </c>
      <c r="N123" s="74">
        <v>0</v>
      </c>
      <c r="O123" s="74">
        <v>0</v>
      </c>
      <c r="P123" s="74">
        <v>0</v>
      </c>
      <c r="Q123" s="74">
        <v>0</v>
      </c>
      <c r="R123" s="74">
        <v>0</v>
      </c>
      <c r="S123" s="74">
        <v>0</v>
      </c>
      <c r="T123" s="74">
        <v>0</v>
      </c>
      <c r="U123" s="74">
        <v>0</v>
      </c>
      <c r="V123" s="74">
        <v>0</v>
      </c>
      <c r="W123" s="74">
        <v>0</v>
      </c>
      <c r="X123" s="74">
        <v>0</v>
      </c>
      <c r="Y123" s="74">
        <v>0</v>
      </c>
      <c r="Z123" s="74">
        <v>0</v>
      </c>
      <c r="AA123" s="74">
        <v>0</v>
      </c>
      <c r="AB123" s="74">
        <v>0</v>
      </c>
      <c r="AC123" s="74">
        <v>0</v>
      </c>
      <c r="AD123" s="74">
        <v>0</v>
      </c>
      <c r="AE123" s="74">
        <v>0</v>
      </c>
      <c r="AF123" s="74">
        <v>0</v>
      </c>
      <c r="AG123" s="74">
        <v>0</v>
      </c>
      <c r="AH123" s="74">
        <v>0</v>
      </c>
      <c r="AI123" s="74">
        <v>3015</v>
      </c>
      <c r="AJ123" s="74">
        <v>5677</v>
      </c>
      <c r="AK123" s="74">
        <v>5047</v>
      </c>
      <c r="AL123" s="74">
        <v>4416</v>
      </c>
      <c r="AM123" s="74">
        <v>4050</v>
      </c>
      <c r="AN123" s="74">
        <v>3628</v>
      </c>
    </row>
    <row r="124" spans="2:40" x14ac:dyDescent="0.25">
      <c r="B124" s="69" t="s">
        <v>181</v>
      </c>
      <c r="C124" s="69" t="s">
        <v>115</v>
      </c>
      <c r="D124" s="69" t="s">
        <v>177</v>
      </c>
      <c r="E124" s="69" t="s">
        <v>182</v>
      </c>
      <c r="F124" s="69" t="str">
        <f t="shared" si="11"/>
        <v>N1-I</v>
      </c>
      <c r="G124" s="69" t="s">
        <v>171</v>
      </c>
      <c r="H124" s="69" t="s">
        <v>105</v>
      </c>
      <c r="I124" s="73" t="str">
        <f t="shared" si="7"/>
        <v>LDV, N1-I, E 6 d-Temp</v>
      </c>
      <c r="J124" s="74">
        <v>0</v>
      </c>
      <c r="K124" s="74">
        <v>0</v>
      </c>
      <c r="L124" s="74">
        <v>0</v>
      </c>
      <c r="M124" s="74">
        <v>0</v>
      </c>
      <c r="N124" s="74">
        <v>0</v>
      </c>
      <c r="O124" s="74">
        <v>0</v>
      </c>
      <c r="P124" s="74">
        <v>0</v>
      </c>
      <c r="Q124" s="74">
        <v>0</v>
      </c>
      <c r="R124" s="74">
        <v>0</v>
      </c>
      <c r="S124" s="74">
        <v>0</v>
      </c>
      <c r="T124" s="74">
        <v>0</v>
      </c>
      <c r="U124" s="74">
        <v>0</v>
      </c>
      <c r="V124" s="74">
        <v>0</v>
      </c>
      <c r="W124" s="74">
        <v>0</v>
      </c>
      <c r="X124" s="74">
        <v>0</v>
      </c>
      <c r="Y124" s="74">
        <v>0</v>
      </c>
      <c r="Z124" s="74">
        <v>0</v>
      </c>
      <c r="AA124" s="74">
        <v>0</v>
      </c>
      <c r="AB124" s="74">
        <v>0</v>
      </c>
      <c r="AC124" s="74">
        <v>0</v>
      </c>
      <c r="AD124" s="74">
        <v>0</v>
      </c>
      <c r="AE124" s="74">
        <v>0</v>
      </c>
      <c r="AF124" s="74">
        <v>0</v>
      </c>
      <c r="AG124" s="74">
        <v>0</v>
      </c>
      <c r="AH124" s="74">
        <v>0</v>
      </c>
      <c r="AI124" s="74">
        <v>0</v>
      </c>
      <c r="AJ124" s="74">
        <v>0</v>
      </c>
      <c r="AK124" s="74">
        <v>2258</v>
      </c>
      <c r="AL124" s="74">
        <v>3962</v>
      </c>
      <c r="AM124" s="74">
        <v>5223</v>
      </c>
      <c r="AN124" s="74">
        <v>5898</v>
      </c>
    </row>
    <row r="125" spans="2:40" x14ac:dyDescent="0.25">
      <c r="B125" s="69" t="s">
        <v>181</v>
      </c>
      <c r="C125" s="69" t="s">
        <v>115</v>
      </c>
      <c r="D125" s="69" t="s">
        <v>177</v>
      </c>
      <c r="E125" s="69" t="s">
        <v>183</v>
      </c>
      <c r="F125" s="69" t="str">
        <f t="shared" si="11"/>
        <v>N1-II</v>
      </c>
      <c r="G125" s="69" t="s">
        <v>114</v>
      </c>
      <c r="H125" s="69" t="s">
        <v>114</v>
      </c>
      <c r="I125" s="73" t="str">
        <f t="shared" si="7"/>
        <v>LDV, N1-II, Conventional</v>
      </c>
      <c r="J125" s="74">
        <v>39103</v>
      </c>
      <c r="K125" s="74">
        <v>39970</v>
      </c>
      <c r="L125" s="74">
        <v>39695</v>
      </c>
      <c r="M125" s="74">
        <v>38641</v>
      </c>
      <c r="N125" s="74">
        <v>35924</v>
      </c>
      <c r="O125" s="74">
        <v>34458</v>
      </c>
      <c r="P125" s="74">
        <v>31665</v>
      </c>
      <c r="Q125" s="74">
        <v>29768</v>
      </c>
      <c r="R125" s="74">
        <v>27190</v>
      </c>
      <c r="S125" s="74">
        <v>23783</v>
      </c>
      <c r="T125" s="74">
        <v>21482</v>
      </c>
      <c r="U125" s="74">
        <v>17170</v>
      </c>
      <c r="V125" s="74">
        <v>14138</v>
      </c>
      <c r="W125" s="74">
        <v>11692</v>
      </c>
      <c r="X125" s="74">
        <v>9019</v>
      </c>
      <c r="Y125" s="74">
        <v>5716</v>
      </c>
      <c r="Z125" s="74">
        <v>5017</v>
      </c>
      <c r="AA125" s="74">
        <v>3707</v>
      </c>
      <c r="AB125" s="74">
        <v>2819</v>
      </c>
      <c r="AC125" s="74">
        <v>2248</v>
      </c>
      <c r="AD125" s="74">
        <v>1633</v>
      </c>
      <c r="AE125" s="74">
        <v>1260</v>
      </c>
      <c r="AF125" s="74">
        <v>691</v>
      </c>
      <c r="AG125" s="74">
        <v>513</v>
      </c>
      <c r="AH125" s="74">
        <v>415</v>
      </c>
      <c r="AI125" s="74">
        <v>333</v>
      </c>
      <c r="AJ125" s="74">
        <v>233</v>
      </c>
      <c r="AK125" s="74">
        <v>157</v>
      </c>
      <c r="AL125" s="74">
        <v>105</v>
      </c>
      <c r="AM125" s="74">
        <v>66</v>
      </c>
      <c r="AN125" s="74">
        <v>56</v>
      </c>
    </row>
    <row r="126" spans="2:40" x14ac:dyDescent="0.25">
      <c r="B126" s="69" t="s">
        <v>181</v>
      </c>
      <c r="C126" s="69" t="s">
        <v>115</v>
      </c>
      <c r="D126" s="69" t="s">
        <v>177</v>
      </c>
      <c r="E126" s="69" t="s">
        <v>183</v>
      </c>
      <c r="F126" s="69" t="str">
        <f t="shared" si="11"/>
        <v>N1-II</v>
      </c>
      <c r="G126" s="69" t="s">
        <v>165</v>
      </c>
      <c r="H126" s="69" t="s">
        <v>99</v>
      </c>
      <c r="I126" s="73" t="str">
        <f t="shared" si="7"/>
        <v>LDV, N1-II, E 1</v>
      </c>
      <c r="J126" s="74">
        <v>0</v>
      </c>
      <c r="K126" s="74">
        <v>0</v>
      </c>
      <c r="L126" s="74">
        <v>0</v>
      </c>
      <c r="M126" s="74">
        <v>0</v>
      </c>
      <c r="N126" s="74">
        <v>3655</v>
      </c>
      <c r="O126" s="74">
        <v>7829</v>
      </c>
      <c r="P126" s="74">
        <v>12900</v>
      </c>
      <c r="Q126" s="74">
        <v>19120</v>
      </c>
      <c r="R126" s="74">
        <v>19015</v>
      </c>
      <c r="S126" s="74">
        <v>19521</v>
      </c>
      <c r="T126" s="74">
        <v>19384</v>
      </c>
      <c r="U126" s="74">
        <v>19152</v>
      </c>
      <c r="V126" s="74">
        <v>19100</v>
      </c>
      <c r="W126" s="74">
        <v>18664</v>
      </c>
      <c r="X126" s="74">
        <v>16893</v>
      </c>
      <c r="Y126" s="74">
        <v>14601</v>
      </c>
      <c r="Z126" s="74">
        <v>12573</v>
      </c>
      <c r="AA126" s="74">
        <v>10265</v>
      </c>
      <c r="AB126" s="74">
        <v>8254</v>
      </c>
      <c r="AC126" s="74">
        <v>6845</v>
      </c>
      <c r="AD126" s="74">
        <v>5578</v>
      </c>
      <c r="AE126" s="74">
        <v>4909</v>
      </c>
      <c r="AF126" s="74">
        <v>4350</v>
      </c>
      <c r="AG126" s="74">
        <v>3936</v>
      </c>
      <c r="AH126" s="74">
        <v>3182</v>
      </c>
      <c r="AI126" s="74">
        <v>2576</v>
      </c>
      <c r="AJ126" s="74">
        <v>1883</v>
      </c>
      <c r="AK126" s="74">
        <v>1333</v>
      </c>
      <c r="AL126" s="74">
        <v>890</v>
      </c>
      <c r="AM126" s="74">
        <v>614</v>
      </c>
      <c r="AN126" s="74">
        <v>522</v>
      </c>
    </row>
    <row r="127" spans="2:40" x14ac:dyDescent="0.25">
      <c r="B127" s="69" t="s">
        <v>181</v>
      </c>
      <c r="C127" s="69" t="s">
        <v>115</v>
      </c>
      <c r="D127" s="69" t="s">
        <v>177</v>
      </c>
      <c r="E127" s="69" t="s">
        <v>183</v>
      </c>
      <c r="F127" s="69" t="str">
        <f t="shared" si="11"/>
        <v>N1-II</v>
      </c>
      <c r="G127" s="69" t="s">
        <v>166</v>
      </c>
      <c r="H127" s="69" t="s">
        <v>100</v>
      </c>
      <c r="I127" s="73" t="str">
        <f t="shared" si="7"/>
        <v>LDV, N1-II, E 2</v>
      </c>
      <c r="J127" s="74">
        <v>0</v>
      </c>
      <c r="K127" s="74">
        <v>0</v>
      </c>
      <c r="L127" s="74">
        <v>0</v>
      </c>
      <c r="M127" s="74">
        <v>0</v>
      </c>
      <c r="N127" s="74">
        <v>0</v>
      </c>
      <c r="O127" s="74">
        <v>0</v>
      </c>
      <c r="P127" s="74">
        <v>0</v>
      </c>
      <c r="Q127" s="74">
        <v>0</v>
      </c>
      <c r="R127" s="74">
        <v>7431</v>
      </c>
      <c r="S127" s="74">
        <v>16348</v>
      </c>
      <c r="T127" s="74">
        <v>25452</v>
      </c>
      <c r="U127" s="74">
        <v>35236</v>
      </c>
      <c r="V127" s="74">
        <v>35172</v>
      </c>
      <c r="W127" s="74">
        <v>35582</v>
      </c>
      <c r="X127" s="74">
        <v>34410</v>
      </c>
      <c r="Y127" s="74">
        <v>32606</v>
      </c>
      <c r="Z127" s="74">
        <v>31779</v>
      </c>
      <c r="AA127" s="74">
        <v>29062</v>
      </c>
      <c r="AB127" s="74">
        <v>25805</v>
      </c>
      <c r="AC127" s="74">
        <v>23004</v>
      </c>
      <c r="AD127" s="74">
        <v>19522</v>
      </c>
      <c r="AE127" s="74">
        <v>17580</v>
      </c>
      <c r="AF127" s="74">
        <v>15254</v>
      </c>
      <c r="AG127" s="74">
        <v>13982</v>
      </c>
      <c r="AH127" s="74">
        <v>11726</v>
      </c>
      <c r="AI127" s="74">
        <v>10416</v>
      </c>
      <c r="AJ127" s="74">
        <v>8793</v>
      </c>
      <c r="AK127" s="74">
        <v>7422</v>
      </c>
      <c r="AL127" s="74">
        <v>5917</v>
      </c>
      <c r="AM127" s="74">
        <v>4884</v>
      </c>
      <c r="AN127" s="74">
        <v>4151</v>
      </c>
    </row>
    <row r="128" spans="2:40" x14ac:dyDescent="0.25">
      <c r="B128" s="69" t="s">
        <v>181</v>
      </c>
      <c r="C128" s="69" t="s">
        <v>115</v>
      </c>
      <c r="D128" s="69" t="s">
        <v>177</v>
      </c>
      <c r="E128" s="69" t="s">
        <v>183</v>
      </c>
      <c r="F128" s="69" t="str">
        <f t="shared" si="11"/>
        <v>N1-II</v>
      </c>
      <c r="G128" s="69" t="s">
        <v>167</v>
      </c>
      <c r="H128" s="69" t="s">
        <v>101</v>
      </c>
      <c r="I128" s="73" t="str">
        <f t="shared" si="7"/>
        <v>LDV, N1-II, E 3</v>
      </c>
      <c r="J128" s="74">
        <v>0</v>
      </c>
      <c r="K128" s="74">
        <v>0</v>
      </c>
      <c r="L128" s="74">
        <v>0</v>
      </c>
      <c r="M128" s="74">
        <v>0</v>
      </c>
      <c r="N128" s="74">
        <v>0</v>
      </c>
      <c r="O128" s="74">
        <v>0</v>
      </c>
      <c r="P128" s="74">
        <v>0</v>
      </c>
      <c r="Q128" s="74">
        <v>0</v>
      </c>
      <c r="R128" s="74">
        <v>0</v>
      </c>
      <c r="S128" s="74">
        <v>0</v>
      </c>
      <c r="T128" s="74">
        <v>0</v>
      </c>
      <c r="U128" s="74">
        <v>0</v>
      </c>
      <c r="V128" s="74">
        <v>8597</v>
      </c>
      <c r="W128" s="74">
        <v>17942</v>
      </c>
      <c r="X128" s="74">
        <v>26710</v>
      </c>
      <c r="Y128" s="74">
        <v>38387</v>
      </c>
      <c r="Z128" s="74">
        <v>38191</v>
      </c>
      <c r="AA128" s="74">
        <v>37889</v>
      </c>
      <c r="AB128" s="74">
        <v>37083</v>
      </c>
      <c r="AC128" s="74">
        <v>37056</v>
      </c>
      <c r="AD128" s="74">
        <v>35206</v>
      </c>
      <c r="AE128" s="74">
        <v>34321</v>
      </c>
      <c r="AF128" s="74">
        <v>32804</v>
      </c>
      <c r="AG128" s="74">
        <v>32748</v>
      </c>
      <c r="AH128" s="74">
        <v>30823</v>
      </c>
      <c r="AI128" s="74">
        <v>29173</v>
      </c>
      <c r="AJ128" s="74">
        <v>26180</v>
      </c>
      <c r="AK128" s="74">
        <v>22866</v>
      </c>
      <c r="AL128" s="74">
        <v>19117</v>
      </c>
      <c r="AM128" s="74">
        <v>16268</v>
      </c>
      <c r="AN128" s="74">
        <v>13990</v>
      </c>
    </row>
    <row r="129" spans="2:40" x14ac:dyDescent="0.25">
      <c r="B129" s="69" t="s">
        <v>181</v>
      </c>
      <c r="C129" s="69" t="s">
        <v>115</v>
      </c>
      <c r="D129" s="69" t="s">
        <v>177</v>
      </c>
      <c r="E129" s="69" t="s">
        <v>183</v>
      </c>
      <c r="F129" s="69" t="str">
        <f t="shared" si="11"/>
        <v>N1-II</v>
      </c>
      <c r="G129" s="69" t="s">
        <v>168</v>
      </c>
      <c r="H129" s="69" t="s">
        <v>102</v>
      </c>
      <c r="I129" s="73" t="str">
        <f t="shared" si="7"/>
        <v>LDV, N1-II, E 4</v>
      </c>
      <c r="J129" s="74">
        <v>0</v>
      </c>
      <c r="K129" s="74">
        <v>0</v>
      </c>
      <c r="L129" s="74">
        <v>0</v>
      </c>
      <c r="M129" s="74">
        <v>0</v>
      </c>
      <c r="N129" s="74">
        <v>0</v>
      </c>
      <c r="O129" s="74">
        <v>0</v>
      </c>
      <c r="P129" s="74">
        <v>0</v>
      </c>
      <c r="Q129" s="74">
        <v>0</v>
      </c>
      <c r="R129" s="74">
        <v>0</v>
      </c>
      <c r="S129" s="74">
        <v>0</v>
      </c>
      <c r="T129" s="74">
        <v>0</v>
      </c>
      <c r="U129" s="74">
        <v>0</v>
      </c>
      <c r="V129" s="74">
        <v>0</v>
      </c>
      <c r="W129" s="74">
        <v>0</v>
      </c>
      <c r="X129" s="74">
        <v>0</v>
      </c>
      <c r="Y129" s="74">
        <v>0</v>
      </c>
      <c r="Z129" s="74">
        <v>12896</v>
      </c>
      <c r="AA129" s="74">
        <v>25695</v>
      </c>
      <c r="AB129" s="74">
        <v>33826</v>
      </c>
      <c r="AC129" s="74">
        <v>36556</v>
      </c>
      <c r="AD129" s="74">
        <v>39087</v>
      </c>
      <c r="AE129" s="74">
        <v>39199</v>
      </c>
      <c r="AF129" s="74">
        <v>39115</v>
      </c>
      <c r="AG129" s="74">
        <v>40389</v>
      </c>
      <c r="AH129" s="74">
        <v>40241</v>
      </c>
      <c r="AI129" s="74">
        <v>40384</v>
      </c>
      <c r="AJ129" s="74">
        <v>39129</v>
      </c>
      <c r="AK129" s="74">
        <v>37391</v>
      </c>
      <c r="AL129" s="74">
        <v>34849</v>
      </c>
      <c r="AM129" s="74">
        <v>32343</v>
      </c>
      <c r="AN129" s="74">
        <v>29617</v>
      </c>
    </row>
    <row r="130" spans="2:40" x14ac:dyDescent="0.25">
      <c r="B130" s="69" t="s">
        <v>181</v>
      </c>
      <c r="C130" s="69" t="s">
        <v>115</v>
      </c>
      <c r="D130" s="69" t="s">
        <v>177</v>
      </c>
      <c r="E130" s="69" t="s">
        <v>183</v>
      </c>
      <c r="F130" s="69" t="str">
        <f t="shared" si="11"/>
        <v>N1-II</v>
      </c>
      <c r="G130" s="69" t="s">
        <v>169</v>
      </c>
      <c r="H130" s="69" t="s">
        <v>103</v>
      </c>
      <c r="I130" s="73" t="str">
        <f t="shared" si="7"/>
        <v>LDV, N1-II, E 5</v>
      </c>
      <c r="J130" s="74">
        <v>0</v>
      </c>
      <c r="K130" s="74">
        <v>0</v>
      </c>
      <c r="L130" s="74">
        <v>0</v>
      </c>
      <c r="M130" s="74">
        <v>0</v>
      </c>
      <c r="N130" s="74">
        <v>0</v>
      </c>
      <c r="O130" s="74">
        <v>0</v>
      </c>
      <c r="P130" s="74">
        <v>0</v>
      </c>
      <c r="Q130" s="74">
        <v>0</v>
      </c>
      <c r="R130" s="74">
        <v>0</v>
      </c>
      <c r="S130" s="74">
        <v>0</v>
      </c>
      <c r="T130" s="74">
        <v>0</v>
      </c>
      <c r="U130" s="74">
        <v>0</v>
      </c>
      <c r="V130" s="74">
        <v>0</v>
      </c>
      <c r="W130" s="74">
        <v>0</v>
      </c>
      <c r="X130" s="74">
        <v>0</v>
      </c>
      <c r="Y130" s="74">
        <v>0</v>
      </c>
      <c r="Z130" s="74">
        <v>0</v>
      </c>
      <c r="AA130" s="74">
        <v>0</v>
      </c>
      <c r="AB130" s="74">
        <v>0</v>
      </c>
      <c r="AC130" s="74">
        <v>0</v>
      </c>
      <c r="AD130" s="74">
        <v>0</v>
      </c>
      <c r="AE130" s="74">
        <v>3273</v>
      </c>
      <c r="AF130" s="74">
        <v>6769</v>
      </c>
      <c r="AG130" s="74">
        <v>10781</v>
      </c>
      <c r="AH130" s="74">
        <v>16792</v>
      </c>
      <c r="AI130" s="74">
        <v>17752</v>
      </c>
      <c r="AJ130" s="74">
        <v>18836</v>
      </c>
      <c r="AK130" s="74">
        <v>20577</v>
      </c>
      <c r="AL130" s="74">
        <v>21724</v>
      </c>
      <c r="AM130" s="74">
        <v>22384</v>
      </c>
      <c r="AN130" s="74">
        <v>22468</v>
      </c>
    </row>
    <row r="131" spans="2:40" x14ac:dyDescent="0.25">
      <c r="B131" s="69" t="s">
        <v>181</v>
      </c>
      <c r="C131" s="69" t="s">
        <v>115</v>
      </c>
      <c r="D131" s="69" t="s">
        <v>177</v>
      </c>
      <c r="E131" s="69" t="s">
        <v>183</v>
      </c>
      <c r="F131" s="69" t="str">
        <f t="shared" si="11"/>
        <v>N1-II</v>
      </c>
      <c r="G131" s="69" t="s">
        <v>170</v>
      </c>
      <c r="H131" s="69" t="s">
        <v>111</v>
      </c>
      <c r="I131" s="73" t="str">
        <f t="shared" si="7"/>
        <v>LDV, N1-II, E 6 a b c</v>
      </c>
      <c r="J131" s="74">
        <v>0</v>
      </c>
      <c r="K131" s="74">
        <v>0</v>
      </c>
      <c r="L131" s="74">
        <v>0</v>
      </c>
      <c r="M131" s="74">
        <v>0</v>
      </c>
      <c r="N131" s="74">
        <v>0</v>
      </c>
      <c r="O131" s="74">
        <v>0</v>
      </c>
      <c r="P131" s="74">
        <v>0</v>
      </c>
      <c r="Q131" s="74">
        <v>0</v>
      </c>
      <c r="R131" s="74">
        <v>0</v>
      </c>
      <c r="S131" s="74">
        <v>0</v>
      </c>
      <c r="T131" s="74">
        <v>0</v>
      </c>
      <c r="U131" s="74">
        <v>0</v>
      </c>
      <c r="V131" s="74">
        <v>0</v>
      </c>
      <c r="W131" s="74">
        <v>0</v>
      </c>
      <c r="X131" s="74">
        <v>0</v>
      </c>
      <c r="Y131" s="74">
        <v>0</v>
      </c>
      <c r="Z131" s="74">
        <v>0</v>
      </c>
      <c r="AA131" s="74">
        <v>0</v>
      </c>
      <c r="AB131" s="74">
        <v>0</v>
      </c>
      <c r="AC131" s="74">
        <v>0</v>
      </c>
      <c r="AD131" s="74">
        <v>0</v>
      </c>
      <c r="AE131" s="74">
        <v>0</v>
      </c>
      <c r="AF131" s="74">
        <v>0</v>
      </c>
      <c r="AG131" s="74">
        <v>0</v>
      </c>
      <c r="AH131" s="74">
        <v>0</v>
      </c>
      <c r="AI131" s="74">
        <v>7416</v>
      </c>
      <c r="AJ131" s="74">
        <v>16608</v>
      </c>
      <c r="AK131" s="74">
        <v>25200</v>
      </c>
      <c r="AL131" s="74">
        <v>26342</v>
      </c>
      <c r="AM131" s="74">
        <v>27602</v>
      </c>
      <c r="AN131" s="74">
        <v>28301</v>
      </c>
    </row>
    <row r="132" spans="2:40" x14ac:dyDescent="0.25">
      <c r="B132" s="69" t="s">
        <v>181</v>
      </c>
      <c r="C132" s="69" t="s">
        <v>115</v>
      </c>
      <c r="D132" s="69" t="s">
        <v>177</v>
      </c>
      <c r="E132" s="69" t="s">
        <v>183</v>
      </c>
      <c r="F132" s="69" t="str">
        <f t="shared" si="11"/>
        <v>N1-II</v>
      </c>
      <c r="G132" s="69" t="s">
        <v>171</v>
      </c>
      <c r="H132" s="69" t="s">
        <v>105</v>
      </c>
      <c r="I132" s="73" t="str">
        <f t="shared" si="7"/>
        <v>LDV, N1-II, E 6 d-Temp</v>
      </c>
      <c r="J132" s="74">
        <v>0</v>
      </c>
      <c r="K132" s="74">
        <v>0</v>
      </c>
      <c r="L132" s="74">
        <v>0</v>
      </c>
      <c r="M132" s="74">
        <v>0</v>
      </c>
      <c r="N132" s="74">
        <v>0</v>
      </c>
      <c r="O132" s="74">
        <v>0</v>
      </c>
      <c r="P132" s="74">
        <v>0</v>
      </c>
      <c r="Q132" s="74">
        <v>0</v>
      </c>
      <c r="R132" s="74">
        <v>0</v>
      </c>
      <c r="S132" s="74">
        <v>0</v>
      </c>
      <c r="T132" s="74">
        <v>0</v>
      </c>
      <c r="U132" s="74">
        <v>0</v>
      </c>
      <c r="V132" s="74">
        <v>0</v>
      </c>
      <c r="W132" s="74">
        <v>0</v>
      </c>
      <c r="X132" s="74">
        <v>0</v>
      </c>
      <c r="Y132" s="74">
        <v>0</v>
      </c>
      <c r="Z132" s="74">
        <v>0</v>
      </c>
      <c r="AA132" s="74">
        <v>0</v>
      </c>
      <c r="AB132" s="74">
        <v>0</v>
      </c>
      <c r="AC132" s="74">
        <v>0</v>
      </c>
      <c r="AD132" s="74">
        <v>0</v>
      </c>
      <c r="AE132" s="74">
        <v>0</v>
      </c>
      <c r="AF132" s="74">
        <v>0</v>
      </c>
      <c r="AG132" s="74">
        <v>0</v>
      </c>
      <c r="AH132" s="74">
        <v>0</v>
      </c>
      <c r="AI132" s="74">
        <v>0</v>
      </c>
      <c r="AJ132" s="74">
        <v>0</v>
      </c>
      <c r="AK132" s="74">
        <v>0</v>
      </c>
      <c r="AL132" s="74">
        <v>8210</v>
      </c>
      <c r="AM132" s="74">
        <v>16350</v>
      </c>
      <c r="AN132" s="74">
        <v>23524</v>
      </c>
    </row>
    <row r="133" spans="2:40" x14ac:dyDescent="0.25">
      <c r="B133" s="69" t="s">
        <v>181</v>
      </c>
      <c r="C133" s="69" t="s">
        <v>115</v>
      </c>
      <c r="D133" s="69" t="s">
        <v>177</v>
      </c>
      <c r="E133" s="69" t="s">
        <v>184</v>
      </c>
      <c r="F133" s="69" t="str">
        <f t="shared" si="11"/>
        <v>N1-III</v>
      </c>
      <c r="G133" s="69" t="s">
        <v>114</v>
      </c>
      <c r="H133" s="69" t="s">
        <v>114</v>
      </c>
      <c r="I133" s="73" t="str">
        <f t="shared" ref="I133:I196" si="12">C133&amp;", "&amp;F133&amp;", "&amp;H133</f>
        <v>LDV, N1-III, Conventional</v>
      </c>
      <c r="J133" s="74">
        <v>29370</v>
      </c>
      <c r="K133" s="74">
        <v>30021</v>
      </c>
      <c r="L133" s="74">
        <v>29815</v>
      </c>
      <c r="M133" s="74">
        <v>29023</v>
      </c>
      <c r="N133" s="74">
        <v>26982</v>
      </c>
      <c r="O133" s="74">
        <v>25881</v>
      </c>
      <c r="P133" s="74">
        <v>23783</v>
      </c>
      <c r="Q133" s="74">
        <v>22359</v>
      </c>
      <c r="R133" s="74">
        <v>20423</v>
      </c>
      <c r="S133" s="74">
        <v>17863</v>
      </c>
      <c r="T133" s="74">
        <v>16135</v>
      </c>
      <c r="U133" s="74">
        <v>12896</v>
      </c>
      <c r="V133" s="74">
        <v>10619</v>
      </c>
      <c r="W133" s="74">
        <v>8782</v>
      </c>
      <c r="X133" s="74">
        <v>7635</v>
      </c>
      <c r="Y133" s="74">
        <v>5441</v>
      </c>
      <c r="Z133" s="74">
        <v>5226</v>
      </c>
      <c r="AA133" s="74">
        <v>4320</v>
      </c>
      <c r="AB133" s="74">
        <v>3501</v>
      </c>
      <c r="AC133" s="74">
        <v>2904</v>
      </c>
      <c r="AD133" s="74">
        <v>2163</v>
      </c>
      <c r="AE133" s="74">
        <v>1675</v>
      </c>
      <c r="AF133" s="74">
        <v>903</v>
      </c>
      <c r="AG133" s="74">
        <v>667</v>
      </c>
      <c r="AH133" s="74">
        <v>547</v>
      </c>
      <c r="AI133" s="74">
        <v>453</v>
      </c>
      <c r="AJ133" s="74">
        <v>326</v>
      </c>
      <c r="AK133" s="74">
        <v>224</v>
      </c>
      <c r="AL133" s="74">
        <v>154</v>
      </c>
      <c r="AM133" s="74">
        <v>100</v>
      </c>
      <c r="AN133" s="74">
        <v>88</v>
      </c>
    </row>
    <row r="134" spans="2:40" x14ac:dyDescent="0.25">
      <c r="B134" s="69" t="s">
        <v>181</v>
      </c>
      <c r="C134" s="69" t="s">
        <v>115</v>
      </c>
      <c r="D134" s="69" t="s">
        <v>177</v>
      </c>
      <c r="E134" s="69" t="s">
        <v>184</v>
      </c>
      <c r="F134" s="69" t="str">
        <f t="shared" si="11"/>
        <v>N1-III</v>
      </c>
      <c r="G134" s="69" t="s">
        <v>165</v>
      </c>
      <c r="H134" s="69" t="s">
        <v>99</v>
      </c>
      <c r="I134" s="73" t="str">
        <f t="shared" si="12"/>
        <v>LDV, N1-III, E 1</v>
      </c>
      <c r="J134" s="74">
        <v>0</v>
      </c>
      <c r="K134" s="74">
        <v>0</v>
      </c>
      <c r="L134" s="74">
        <v>0</v>
      </c>
      <c r="M134" s="74">
        <v>0</v>
      </c>
      <c r="N134" s="74">
        <v>2745</v>
      </c>
      <c r="O134" s="74">
        <v>5880</v>
      </c>
      <c r="P134" s="74">
        <v>9689</v>
      </c>
      <c r="Q134" s="74">
        <v>14361</v>
      </c>
      <c r="R134" s="74">
        <v>14282</v>
      </c>
      <c r="S134" s="74">
        <v>14662</v>
      </c>
      <c r="T134" s="74">
        <v>14559</v>
      </c>
      <c r="U134" s="74">
        <v>14385</v>
      </c>
      <c r="V134" s="74">
        <v>14346</v>
      </c>
      <c r="W134" s="74">
        <v>14018</v>
      </c>
      <c r="X134" s="74">
        <v>14301</v>
      </c>
      <c r="Y134" s="74">
        <v>13898</v>
      </c>
      <c r="Z134" s="74">
        <v>13096</v>
      </c>
      <c r="AA134" s="74">
        <v>11961</v>
      </c>
      <c r="AB134" s="74">
        <v>10252</v>
      </c>
      <c r="AC134" s="74">
        <v>8843</v>
      </c>
      <c r="AD134" s="74">
        <v>7391</v>
      </c>
      <c r="AE134" s="74">
        <v>6528</v>
      </c>
      <c r="AF134" s="74">
        <v>5688</v>
      </c>
      <c r="AG134" s="74">
        <v>5117</v>
      </c>
      <c r="AH134" s="74">
        <v>4198</v>
      </c>
      <c r="AI134" s="74">
        <v>3500</v>
      </c>
      <c r="AJ134" s="74">
        <v>2639</v>
      </c>
      <c r="AK134" s="74">
        <v>1898</v>
      </c>
      <c r="AL134" s="74">
        <v>1301</v>
      </c>
      <c r="AM134" s="74">
        <v>921</v>
      </c>
      <c r="AN134" s="74">
        <v>813</v>
      </c>
    </row>
    <row r="135" spans="2:40" x14ac:dyDescent="0.25">
      <c r="B135" s="69" t="s">
        <v>181</v>
      </c>
      <c r="C135" s="69" t="s">
        <v>115</v>
      </c>
      <c r="D135" s="69" t="s">
        <v>177</v>
      </c>
      <c r="E135" s="69" t="s">
        <v>184</v>
      </c>
      <c r="F135" s="69" t="str">
        <f t="shared" si="11"/>
        <v>N1-III</v>
      </c>
      <c r="G135" s="69" t="s">
        <v>166</v>
      </c>
      <c r="H135" s="69" t="s">
        <v>100</v>
      </c>
      <c r="I135" s="73" t="str">
        <f t="shared" si="12"/>
        <v>LDV, N1-III, E 2</v>
      </c>
      <c r="J135" s="74">
        <v>0</v>
      </c>
      <c r="K135" s="74">
        <v>0</v>
      </c>
      <c r="L135" s="74">
        <v>0</v>
      </c>
      <c r="M135" s="74">
        <v>0</v>
      </c>
      <c r="N135" s="74">
        <v>0</v>
      </c>
      <c r="O135" s="74">
        <v>0</v>
      </c>
      <c r="P135" s="74">
        <v>0</v>
      </c>
      <c r="Q135" s="74">
        <v>0</v>
      </c>
      <c r="R135" s="74">
        <v>5582</v>
      </c>
      <c r="S135" s="74">
        <v>12279</v>
      </c>
      <c r="T135" s="74">
        <v>19117</v>
      </c>
      <c r="U135" s="74">
        <v>26466</v>
      </c>
      <c r="V135" s="74">
        <v>26418</v>
      </c>
      <c r="W135" s="74">
        <v>26726</v>
      </c>
      <c r="X135" s="74">
        <v>29130</v>
      </c>
      <c r="Y135" s="74">
        <v>31036</v>
      </c>
      <c r="Z135" s="74">
        <v>33100</v>
      </c>
      <c r="AA135" s="74">
        <v>33865</v>
      </c>
      <c r="AB135" s="74">
        <v>32050</v>
      </c>
      <c r="AC135" s="74">
        <v>29719</v>
      </c>
      <c r="AD135" s="74">
        <v>25865</v>
      </c>
      <c r="AE135" s="74">
        <v>23377</v>
      </c>
      <c r="AF135" s="74">
        <v>19943</v>
      </c>
      <c r="AG135" s="74">
        <v>18175</v>
      </c>
      <c r="AH135" s="74">
        <v>15468</v>
      </c>
      <c r="AI135" s="74">
        <v>14153</v>
      </c>
      <c r="AJ135" s="74">
        <v>12322</v>
      </c>
      <c r="AK135" s="74">
        <v>10567</v>
      </c>
      <c r="AL135" s="74">
        <v>8649</v>
      </c>
      <c r="AM135" s="74">
        <v>7324</v>
      </c>
      <c r="AN135" s="74">
        <v>6461</v>
      </c>
    </row>
    <row r="136" spans="2:40" x14ac:dyDescent="0.25">
      <c r="B136" s="69" t="s">
        <v>181</v>
      </c>
      <c r="C136" s="69" t="s">
        <v>115</v>
      </c>
      <c r="D136" s="69" t="s">
        <v>177</v>
      </c>
      <c r="E136" s="69" t="s">
        <v>184</v>
      </c>
      <c r="F136" s="69" t="str">
        <f t="shared" si="11"/>
        <v>N1-III</v>
      </c>
      <c r="G136" s="69" t="s">
        <v>167</v>
      </c>
      <c r="H136" s="69" t="s">
        <v>101</v>
      </c>
      <c r="I136" s="73" t="str">
        <f t="shared" si="12"/>
        <v>LDV, N1-III, E 3</v>
      </c>
      <c r="J136" s="74">
        <v>0</v>
      </c>
      <c r="K136" s="74">
        <v>0</v>
      </c>
      <c r="L136" s="74">
        <v>0</v>
      </c>
      <c r="M136" s="74">
        <v>0</v>
      </c>
      <c r="N136" s="74">
        <v>0</v>
      </c>
      <c r="O136" s="74">
        <v>0</v>
      </c>
      <c r="P136" s="74">
        <v>0</v>
      </c>
      <c r="Q136" s="74">
        <v>0</v>
      </c>
      <c r="R136" s="74">
        <v>0</v>
      </c>
      <c r="S136" s="74">
        <v>0</v>
      </c>
      <c r="T136" s="74">
        <v>0</v>
      </c>
      <c r="U136" s="74">
        <v>0</v>
      </c>
      <c r="V136" s="74">
        <v>6457</v>
      </c>
      <c r="W136" s="74">
        <v>13476</v>
      </c>
      <c r="X136" s="74">
        <v>22612</v>
      </c>
      <c r="Y136" s="74">
        <v>36539</v>
      </c>
      <c r="Z136" s="74">
        <v>39778</v>
      </c>
      <c r="AA136" s="74">
        <v>44151</v>
      </c>
      <c r="AB136" s="74">
        <v>46058</v>
      </c>
      <c r="AC136" s="74">
        <v>47874</v>
      </c>
      <c r="AD136" s="74">
        <v>46645</v>
      </c>
      <c r="AE136" s="74">
        <v>45638</v>
      </c>
      <c r="AF136" s="74">
        <v>42890</v>
      </c>
      <c r="AG136" s="74">
        <v>42570</v>
      </c>
      <c r="AH136" s="74">
        <v>40661</v>
      </c>
      <c r="AI136" s="74">
        <v>39639</v>
      </c>
      <c r="AJ136" s="74">
        <v>36686</v>
      </c>
      <c r="AK136" s="74">
        <v>32556</v>
      </c>
      <c r="AL136" s="74">
        <v>27943</v>
      </c>
      <c r="AM136" s="74">
        <v>24392</v>
      </c>
      <c r="AN136" s="74">
        <v>21776</v>
      </c>
    </row>
    <row r="137" spans="2:40" x14ac:dyDescent="0.25">
      <c r="B137" s="69" t="s">
        <v>181</v>
      </c>
      <c r="C137" s="69" t="s">
        <v>115</v>
      </c>
      <c r="D137" s="69" t="s">
        <v>177</v>
      </c>
      <c r="E137" s="69" t="s">
        <v>184</v>
      </c>
      <c r="F137" s="69" t="str">
        <f t="shared" si="11"/>
        <v>N1-III</v>
      </c>
      <c r="G137" s="69" t="s">
        <v>168</v>
      </c>
      <c r="H137" s="69" t="s">
        <v>102</v>
      </c>
      <c r="I137" s="73" t="str">
        <f t="shared" si="12"/>
        <v>LDV, N1-III, E 4</v>
      </c>
      <c r="J137" s="74">
        <v>0</v>
      </c>
      <c r="K137" s="74">
        <v>0</v>
      </c>
      <c r="L137" s="74">
        <v>0</v>
      </c>
      <c r="M137" s="74">
        <v>0</v>
      </c>
      <c r="N137" s="74">
        <v>0</v>
      </c>
      <c r="O137" s="74">
        <v>0</v>
      </c>
      <c r="P137" s="74">
        <v>0</v>
      </c>
      <c r="Q137" s="74">
        <v>0</v>
      </c>
      <c r="R137" s="74">
        <v>0</v>
      </c>
      <c r="S137" s="74">
        <v>0</v>
      </c>
      <c r="T137" s="74">
        <v>0</v>
      </c>
      <c r="U137" s="74">
        <v>0</v>
      </c>
      <c r="V137" s="74">
        <v>0</v>
      </c>
      <c r="W137" s="74">
        <v>0</v>
      </c>
      <c r="X137" s="74">
        <v>0</v>
      </c>
      <c r="Y137" s="74">
        <v>0</v>
      </c>
      <c r="Z137" s="74">
        <v>13432</v>
      </c>
      <c r="AA137" s="74">
        <v>29942</v>
      </c>
      <c r="AB137" s="74">
        <v>42013</v>
      </c>
      <c r="AC137" s="74">
        <v>47228</v>
      </c>
      <c r="AD137" s="74">
        <v>51787</v>
      </c>
      <c r="AE137" s="74">
        <v>52125</v>
      </c>
      <c r="AF137" s="74">
        <v>51140</v>
      </c>
      <c r="AG137" s="74">
        <v>52502</v>
      </c>
      <c r="AH137" s="74">
        <v>53085</v>
      </c>
      <c r="AI137" s="74">
        <v>54872</v>
      </c>
      <c r="AJ137" s="74">
        <v>54830</v>
      </c>
      <c r="AK137" s="74">
        <v>53237</v>
      </c>
      <c r="AL137" s="74">
        <v>50939</v>
      </c>
      <c r="AM137" s="74">
        <v>48493</v>
      </c>
      <c r="AN137" s="74">
        <v>46100</v>
      </c>
    </row>
    <row r="138" spans="2:40" x14ac:dyDescent="0.25">
      <c r="B138" s="69" t="s">
        <v>181</v>
      </c>
      <c r="C138" s="69" t="s">
        <v>115</v>
      </c>
      <c r="D138" s="69" t="s">
        <v>177</v>
      </c>
      <c r="E138" s="69" t="s">
        <v>184</v>
      </c>
      <c r="F138" s="69" t="str">
        <f t="shared" si="11"/>
        <v>N1-III</v>
      </c>
      <c r="G138" s="69" t="s">
        <v>169</v>
      </c>
      <c r="H138" s="69" t="s">
        <v>103</v>
      </c>
      <c r="I138" s="73" t="str">
        <f t="shared" si="12"/>
        <v>LDV, N1-III, E 5</v>
      </c>
      <c r="J138" s="74">
        <v>0</v>
      </c>
      <c r="K138" s="74">
        <v>0</v>
      </c>
      <c r="L138" s="74">
        <v>0</v>
      </c>
      <c r="M138" s="74">
        <v>0</v>
      </c>
      <c r="N138" s="74">
        <v>0</v>
      </c>
      <c r="O138" s="74">
        <v>0</v>
      </c>
      <c r="P138" s="74">
        <v>0</v>
      </c>
      <c r="Q138" s="74">
        <v>0</v>
      </c>
      <c r="R138" s="74">
        <v>0</v>
      </c>
      <c r="S138" s="74">
        <v>0</v>
      </c>
      <c r="T138" s="74">
        <v>0</v>
      </c>
      <c r="U138" s="74">
        <v>0</v>
      </c>
      <c r="V138" s="74">
        <v>0</v>
      </c>
      <c r="W138" s="74">
        <v>0</v>
      </c>
      <c r="X138" s="74">
        <v>0</v>
      </c>
      <c r="Y138" s="74">
        <v>0</v>
      </c>
      <c r="Z138" s="74">
        <v>0</v>
      </c>
      <c r="AA138" s="74">
        <v>0</v>
      </c>
      <c r="AB138" s="74">
        <v>0</v>
      </c>
      <c r="AC138" s="74">
        <v>0</v>
      </c>
      <c r="AD138" s="74">
        <v>0</v>
      </c>
      <c r="AE138" s="74">
        <v>4353</v>
      </c>
      <c r="AF138" s="74">
        <v>8850</v>
      </c>
      <c r="AG138" s="74">
        <v>14015</v>
      </c>
      <c r="AH138" s="74">
        <v>22151</v>
      </c>
      <c r="AI138" s="74">
        <v>24121</v>
      </c>
      <c r="AJ138" s="74">
        <v>26395</v>
      </c>
      <c r="AK138" s="74">
        <v>29298</v>
      </c>
      <c r="AL138" s="74">
        <v>31754</v>
      </c>
      <c r="AM138" s="74">
        <v>33562</v>
      </c>
      <c r="AN138" s="74">
        <v>34972</v>
      </c>
    </row>
    <row r="139" spans="2:40" x14ac:dyDescent="0.25">
      <c r="B139" s="69" t="s">
        <v>181</v>
      </c>
      <c r="C139" s="69" t="s">
        <v>115</v>
      </c>
      <c r="D139" s="69" t="s">
        <v>177</v>
      </c>
      <c r="E139" s="69" t="s">
        <v>184</v>
      </c>
      <c r="F139" s="69" t="str">
        <f t="shared" si="11"/>
        <v>N1-III</v>
      </c>
      <c r="G139" s="69" t="s">
        <v>170</v>
      </c>
      <c r="H139" s="69" t="s">
        <v>111</v>
      </c>
      <c r="I139" s="73" t="str">
        <f t="shared" si="12"/>
        <v>LDV, N1-III, E 6 a b c</v>
      </c>
      <c r="J139" s="74">
        <v>0</v>
      </c>
      <c r="K139" s="74">
        <v>0</v>
      </c>
      <c r="L139" s="74">
        <v>0</v>
      </c>
      <c r="M139" s="74">
        <v>0</v>
      </c>
      <c r="N139" s="74">
        <v>0</v>
      </c>
      <c r="O139" s="74">
        <v>0</v>
      </c>
      <c r="P139" s="74">
        <v>0</v>
      </c>
      <c r="Q139" s="74">
        <v>0</v>
      </c>
      <c r="R139" s="74">
        <v>0</v>
      </c>
      <c r="S139" s="74">
        <v>0</v>
      </c>
      <c r="T139" s="74">
        <v>0</v>
      </c>
      <c r="U139" s="74">
        <v>0</v>
      </c>
      <c r="V139" s="74">
        <v>0</v>
      </c>
      <c r="W139" s="74">
        <v>0</v>
      </c>
      <c r="X139" s="74">
        <v>0</v>
      </c>
      <c r="Y139" s="74">
        <v>0</v>
      </c>
      <c r="Z139" s="74">
        <v>0</v>
      </c>
      <c r="AA139" s="74">
        <v>0</v>
      </c>
      <c r="AB139" s="74">
        <v>0</v>
      </c>
      <c r="AC139" s="74">
        <v>0</v>
      </c>
      <c r="AD139" s="74">
        <v>0</v>
      </c>
      <c r="AE139" s="74">
        <v>0</v>
      </c>
      <c r="AF139" s="74">
        <v>0</v>
      </c>
      <c r="AG139" s="74">
        <v>0</v>
      </c>
      <c r="AH139" s="74">
        <v>0</v>
      </c>
      <c r="AI139" s="74">
        <v>10076</v>
      </c>
      <c r="AJ139" s="74">
        <v>23272</v>
      </c>
      <c r="AK139" s="74">
        <v>35880</v>
      </c>
      <c r="AL139" s="74">
        <v>38505</v>
      </c>
      <c r="AM139" s="74">
        <v>41386</v>
      </c>
      <c r="AN139" s="74">
        <v>44052</v>
      </c>
    </row>
    <row r="140" spans="2:40" x14ac:dyDescent="0.25">
      <c r="B140" s="69" t="s">
        <v>181</v>
      </c>
      <c r="C140" s="69" t="s">
        <v>115</v>
      </c>
      <c r="D140" s="69" t="s">
        <v>177</v>
      </c>
      <c r="E140" s="69" t="s">
        <v>184</v>
      </c>
      <c r="F140" s="69" t="str">
        <f t="shared" si="11"/>
        <v>N1-III</v>
      </c>
      <c r="G140" s="69" t="s">
        <v>171</v>
      </c>
      <c r="H140" s="69" t="s">
        <v>105</v>
      </c>
      <c r="I140" s="73" t="str">
        <f t="shared" si="12"/>
        <v>LDV, N1-III, E 6 d-Temp</v>
      </c>
      <c r="J140" s="74">
        <v>0</v>
      </c>
      <c r="K140" s="74">
        <v>0</v>
      </c>
      <c r="L140" s="74">
        <v>0</v>
      </c>
      <c r="M140" s="74">
        <v>0</v>
      </c>
      <c r="N140" s="74">
        <v>0</v>
      </c>
      <c r="O140" s="74">
        <v>0</v>
      </c>
      <c r="P140" s="74">
        <v>0</v>
      </c>
      <c r="Q140" s="74">
        <v>0</v>
      </c>
      <c r="R140" s="74">
        <v>0</v>
      </c>
      <c r="S140" s="74">
        <v>0</v>
      </c>
      <c r="T140" s="74">
        <v>0</v>
      </c>
      <c r="U140" s="74">
        <v>0</v>
      </c>
      <c r="V140" s="74">
        <v>0</v>
      </c>
      <c r="W140" s="74">
        <v>0</v>
      </c>
      <c r="X140" s="74">
        <v>0</v>
      </c>
      <c r="Y140" s="74">
        <v>0</v>
      </c>
      <c r="Z140" s="74">
        <v>0</v>
      </c>
      <c r="AA140" s="74">
        <v>0</v>
      </c>
      <c r="AB140" s="74">
        <v>0</v>
      </c>
      <c r="AC140" s="74">
        <v>0</v>
      </c>
      <c r="AD140" s="74">
        <v>0</v>
      </c>
      <c r="AE140" s="74">
        <v>0</v>
      </c>
      <c r="AF140" s="74">
        <v>0</v>
      </c>
      <c r="AG140" s="74">
        <v>0</v>
      </c>
      <c r="AH140" s="74">
        <v>0</v>
      </c>
      <c r="AI140" s="74">
        <v>0</v>
      </c>
      <c r="AJ140" s="74">
        <v>0</v>
      </c>
      <c r="AK140" s="74">
        <v>0</v>
      </c>
      <c r="AL140" s="74">
        <v>12000</v>
      </c>
      <c r="AM140" s="74">
        <v>24515</v>
      </c>
      <c r="AN140" s="74">
        <v>36616</v>
      </c>
    </row>
    <row r="141" spans="2:40" x14ac:dyDescent="0.25">
      <c r="B141" s="69" t="s">
        <v>186</v>
      </c>
      <c r="C141" s="69" t="s">
        <v>116</v>
      </c>
      <c r="D141" s="69" t="s">
        <v>162</v>
      </c>
      <c r="E141" s="69" t="s">
        <v>187</v>
      </c>
      <c r="F141" s="69" t="str">
        <f t="shared" si="11"/>
        <v>&gt;3,5 t</v>
      </c>
      <c r="G141" s="69" t="s">
        <v>114</v>
      </c>
      <c r="H141" s="69" t="s">
        <v>114</v>
      </c>
      <c r="I141" s="73" t="str">
        <f t="shared" si="12"/>
        <v>HDV, &gt;3,5 t, Conventional</v>
      </c>
      <c r="J141" s="74">
        <v>310</v>
      </c>
      <c r="K141" s="74">
        <v>284</v>
      </c>
      <c r="L141" s="74">
        <v>257</v>
      </c>
      <c r="M141" s="74">
        <v>244</v>
      </c>
      <c r="N141" s="74">
        <v>224</v>
      </c>
      <c r="O141" s="74">
        <v>236</v>
      </c>
      <c r="P141" s="74">
        <v>222</v>
      </c>
      <c r="Q141" s="74">
        <v>237</v>
      </c>
      <c r="R141" s="74">
        <v>215</v>
      </c>
      <c r="S141" s="74">
        <v>195</v>
      </c>
      <c r="T141" s="74">
        <v>167</v>
      </c>
      <c r="U141" s="74">
        <v>141</v>
      </c>
      <c r="V141" s="74">
        <v>120</v>
      </c>
      <c r="W141" s="74">
        <v>103</v>
      </c>
      <c r="X141" s="74">
        <v>88</v>
      </c>
      <c r="Y141" s="74">
        <v>71</v>
      </c>
      <c r="Z141" s="74">
        <v>54</v>
      </c>
      <c r="AA141" s="74">
        <v>44</v>
      </c>
      <c r="AB141" s="74">
        <v>42</v>
      </c>
      <c r="AC141" s="74">
        <v>38</v>
      </c>
      <c r="AD141" s="74">
        <v>30</v>
      </c>
      <c r="AE141" s="74">
        <v>25</v>
      </c>
      <c r="AF141" s="74">
        <v>23</v>
      </c>
      <c r="AG141" s="74">
        <v>24</v>
      </c>
      <c r="AH141" s="74">
        <v>24</v>
      </c>
      <c r="AI141" s="74">
        <v>21</v>
      </c>
      <c r="AJ141" s="74">
        <v>17</v>
      </c>
      <c r="AK141" s="74">
        <v>21</v>
      </c>
      <c r="AL141" s="74">
        <v>13</v>
      </c>
      <c r="AM141" s="74">
        <v>16</v>
      </c>
      <c r="AN141" s="74">
        <v>16</v>
      </c>
    </row>
    <row r="142" spans="2:40" x14ac:dyDescent="0.25">
      <c r="B142" s="69" t="s">
        <v>186</v>
      </c>
      <c r="C142" s="69" t="s">
        <v>116</v>
      </c>
      <c r="D142" s="69" t="s">
        <v>177</v>
      </c>
      <c r="E142" s="69" t="s">
        <v>188</v>
      </c>
      <c r="F142" s="69" t="str">
        <f t="shared" si="11"/>
        <v>Rigid &lt;=7,5 t</v>
      </c>
      <c r="G142" s="69" t="s">
        <v>114</v>
      </c>
      <c r="H142" s="69" t="s">
        <v>114</v>
      </c>
      <c r="I142" s="73" t="str">
        <f t="shared" si="12"/>
        <v>HDV, Rigid &lt;=7,5 t, Conventional</v>
      </c>
      <c r="J142" s="74">
        <v>1547</v>
      </c>
      <c r="K142" s="74">
        <v>1421</v>
      </c>
      <c r="L142" s="74">
        <v>1466</v>
      </c>
      <c r="M142" s="74">
        <v>1430</v>
      </c>
      <c r="N142" s="74">
        <v>1428</v>
      </c>
      <c r="O142" s="74">
        <v>1320</v>
      </c>
      <c r="P142" s="74">
        <v>1169</v>
      </c>
      <c r="Q142" s="74">
        <v>1053</v>
      </c>
      <c r="R142" s="74">
        <v>902</v>
      </c>
      <c r="S142" s="74">
        <v>746</v>
      </c>
      <c r="T142" s="74">
        <v>625</v>
      </c>
      <c r="U142" s="74">
        <v>489</v>
      </c>
      <c r="V142" s="74">
        <v>386</v>
      </c>
      <c r="W142" s="74">
        <v>367</v>
      </c>
      <c r="X142" s="74">
        <v>296</v>
      </c>
      <c r="Y142" s="74">
        <v>200</v>
      </c>
      <c r="Z142" s="74">
        <v>168</v>
      </c>
      <c r="AA142" s="74">
        <v>126</v>
      </c>
      <c r="AB142" s="74">
        <v>94</v>
      </c>
      <c r="AC142" s="74">
        <v>72</v>
      </c>
      <c r="AD142" s="74">
        <v>54</v>
      </c>
      <c r="AE142" s="74">
        <v>43</v>
      </c>
      <c r="AF142" s="74">
        <v>28</v>
      </c>
      <c r="AG142" s="74">
        <v>23</v>
      </c>
      <c r="AH142" s="74">
        <v>18</v>
      </c>
      <c r="AI142" s="74">
        <v>14</v>
      </c>
      <c r="AJ142" s="74">
        <v>9</v>
      </c>
      <c r="AK142" s="74">
        <v>6</v>
      </c>
      <c r="AL142" s="74">
        <v>4</v>
      </c>
      <c r="AM142" s="74">
        <v>2</v>
      </c>
      <c r="AN142" s="74">
        <v>2</v>
      </c>
    </row>
    <row r="143" spans="2:40" x14ac:dyDescent="0.25">
      <c r="B143" s="69" t="s">
        <v>186</v>
      </c>
      <c r="C143" s="69" t="s">
        <v>116</v>
      </c>
      <c r="D143" s="69" t="s">
        <v>177</v>
      </c>
      <c r="E143" s="69" t="s">
        <v>188</v>
      </c>
      <c r="F143" s="69" t="str">
        <f t="shared" si="11"/>
        <v>Rigid &lt;=7,5 t</v>
      </c>
      <c r="G143" s="69" t="s">
        <v>189</v>
      </c>
      <c r="H143" s="69" t="s">
        <v>117</v>
      </c>
      <c r="I143" s="73" t="str">
        <f t="shared" si="12"/>
        <v>HDV, Rigid &lt;=7,5 t, E I</v>
      </c>
      <c r="J143" s="74">
        <v>0</v>
      </c>
      <c r="K143" s="74">
        <v>0</v>
      </c>
      <c r="L143" s="74">
        <v>0</v>
      </c>
      <c r="M143" s="74">
        <v>0</v>
      </c>
      <c r="N143" s="74">
        <v>0</v>
      </c>
      <c r="O143" s="74">
        <v>141</v>
      </c>
      <c r="P143" s="74">
        <v>298</v>
      </c>
      <c r="Q143" s="74">
        <v>473</v>
      </c>
      <c r="R143" s="74">
        <v>440</v>
      </c>
      <c r="S143" s="74">
        <v>416</v>
      </c>
      <c r="T143" s="74">
        <v>376</v>
      </c>
      <c r="U143" s="74">
        <v>353</v>
      </c>
      <c r="V143" s="74">
        <v>330</v>
      </c>
      <c r="W143" s="74">
        <v>365</v>
      </c>
      <c r="X143" s="74">
        <v>340</v>
      </c>
      <c r="Y143" s="74">
        <v>299</v>
      </c>
      <c r="Z143" s="74">
        <v>255</v>
      </c>
      <c r="AA143" s="74">
        <v>212</v>
      </c>
      <c r="AB143" s="74">
        <v>166</v>
      </c>
      <c r="AC143" s="74">
        <v>131</v>
      </c>
      <c r="AD143" s="74">
        <v>100</v>
      </c>
      <c r="AE143" s="74">
        <v>85</v>
      </c>
      <c r="AF143" s="74">
        <v>69</v>
      </c>
      <c r="AG143" s="74">
        <v>63</v>
      </c>
      <c r="AH143" s="74">
        <v>49</v>
      </c>
      <c r="AI143" s="74">
        <v>38</v>
      </c>
      <c r="AJ143" s="74">
        <v>27</v>
      </c>
      <c r="AK143" s="74">
        <v>18</v>
      </c>
      <c r="AL143" s="74">
        <v>12</v>
      </c>
      <c r="AM143" s="74">
        <v>8</v>
      </c>
      <c r="AN143" s="74">
        <v>7</v>
      </c>
    </row>
    <row r="144" spans="2:40" x14ac:dyDescent="0.25">
      <c r="B144" s="69" t="s">
        <v>186</v>
      </c>
      <c r="C144" s="69" t="s">
        <v>116</v>
      </c>
      <c r="D144" s="69" t="s">
        <v>177</v>
      </c>
      <c r="E144" s="69" t="s">
        <v>188</v>
      </c>
      <c r="F144" s="69" t="str">
        <f t="shared" si="11"/>
        <v>Rigid &lt;=7,5 t</v>
      </c>
      <c r="G144" s="69" t="s">
        <v>190</v>
      </c>
      <c r="H144" s="69" t="s">
        <v>118</v>
      </c>
      <c r="I144" s="73" t="str">
        <f t="shared" si="12"/>
        <v>HDV, Rigid &lt;=7,5 t, E II</v>
      </c>
      <c r="J144" s="74">
        <v>0</v>
      </c>
      <c r="K144" s="74">
        <v>0</v>
      </c>
      <c r="L144" s="74">
        <v>0</v>
      </c>
      <c r="M144" s="74">
        <v>0</v>
      </c>
      <c r="N144" s="74">
        <v>0</v>
      </c>
      <c r="O144" s="74">
        <v>0</v>
      </c>
      <c r="P144" s="74">
        <v>0</v>
      </c>
      <c r="Q144" s="74">
        <v>0</v>
      </c>
      <c r="R144" s="74">
        <v>216</v>
      </c>
      <c r="S144" s="74">
        <v>438</v>
      </c>
      <c r="T144" s="74">
        <v>623</v>
      </c>
      <c r="U144" s="74">
        <v>817</v>
      </c>
      <c r="V144" s="74">
        <v>758</v>
      </c>
      <c r="W144" s="74">
        <v>857</v>
      </c>
      <c r="X144" s="74">
        <v>844</v>
      </c>
      <c r="Y144" s="74">
        <v>801</v>
      </c>
      <c r="Z144" s="74">
        <v>764</v>
      </c>
      <c r="AA144" s="74">
        <v>703</v>
      </c>
      <c r="AB144" s="74">
        <v>606</v>
      </c>
      <c r="AC144" s="74">
        <v>512</v>
      </c>
      <c r="AD144" s="74">
        <v>417</v>
      </c>
      <c r="AE144" s="74">
        <v>365</v>
      </c>
      <c r="AF144" s="74">
        <v>293</v>
      </c>
      <c r="AG144" s="74">
        <v>272</v>
      </c>
      <c r="AH144" s="74">
        <v>217</v>
      </c>
      <c r="AI144" s="74">
        <v>187</v>
      </c>
      <c r="AJ144" s="74">
        <v>151</v>
      </c>
      <c r="AK144" s="74">
        <v>122</v>
      </c>
      <c r="AL144" s="74">
        <v>92</v>
      </c>
      <c r="AM144" s="74">
        <v>73</v>
      </c>
      <c r="AN144" s="74">
        <v>62</v>
      </c>
    </row>
    <row r="145" spans="2:40" x14ac:dyDescent="0.25">
      <c r="B145" s="69" t="s">
        <v>186</v>
      </c>
      <c r="C145" s="69" t="s">
        <v>116</v>
      </c>
      <c r="D145" s="69" t="s">
        <v>177</v>
      </c>
      <c r="E145" s="69" t="s">
        <v>188</v>
      </c>
      <c r="F145" s="69" t="str">
        <f t="shared" si="11"/>
        <v>Rigid &lt;=7,5 t</v>
      </c>
      <c r="G145" s="69" t="s">
        <v>191</v>
      </c>
      <c r="H145" s="69" t="s">
        <v>119</v>
      </c>
      <c r="I145" s="73" t="str">
        <f t="shared" si="12"/>
        <v>HDV, Rigid &lt;=7,5 t, E III</v>
      </c>
      <c r="J145" s="74">
        <v>0</v>
      </c>
      <c r="K145" s="74">
        <v>0</v>
      </c>
      <c r="L145" s="74">
        <v>0</v>
      </c>
      <c r="M145" s="74">
        <v>0</v>
      </c>
      <c r="N145" s="74">
        <v>0</v>
      </c>
      <c r="O145" s="74">
        <v>0</v>
      </c>
      <c r="P145" s="74">
        <v>0</v>
      </c>
      <c r="Q145" s="74">
        <v>0</v>
      </c>
      <c r="R145" s="74">
        <v>0</v>
      </c>
      <c r="S145" s="74">
        <v>0</v>
      </c>
      <c r="T145" s="74">
        <v>0</v>
      </c>
      <c r="U145" s="74">
        <v>0</v>
      </c>
      <c r="V145" s="74">
        <v>185</v>
      </c>
      <c r="W145" s="74">
        <v>432</v>
      </c>
      <c r="X145" s="74">
        <v>655</v>
      </c>
      <c r="Y145" s="74">
        <v>943</v>
      </c>
      <c r="Z145" s="74">
        <v>918</v>
      </c>
      <c r="AA145" s="74">
        <v>916</v>
      </c>
      <c r="AB145" s="74">
        <v>870</v>
      </c>
      <c r="AC145" s="74">
        <v>826</v>
      </c>
      <c r="AD145" s="74">
        <v>752</v>
      </c>
      <c r="AE145" s="74">
        <v>712</v>
      </c>
      <c r="AF145" s="74">
        <v>629</v>
      </c>
      <c r="AG145" s="74">
        <v>637</v>
      </c>
      <c r="AH145" s="74">
        <v>569</v>
      </c>
      <c r="AI145" s="74">
        <v>524</v>
      </c>
      <c r="AJ145" s="74">
        <v>449</v>
      </c>
      <c r="AK145" s="74">
        <v>374</v>
      </c>
      <c r="AL145" s="74">
        <v>297</v>
      </c>
      <c r="AM145" s="74">
        <v>245</v>
      </c>
      <c r="AN145" s="74">
        <v>210</v>
      </c>
    </row>
    <row r="146" spans="2:40" x14ac:dyDescent="0.25">
      <c r="B146" s="69" t="s">
        <v>186</v>
      </c>
      <c r="C146" s="69" t="s">
        <v>116</v>
      </c>
      <c r="D146" s="69" t="s">
        <v>177</v>
      </c>
      <c r="E146" s="69" t="s">
        <v>188</v>
      </c>
      <c r="F146" s="69" t="str">
        <f t="shared" si="11"/>
        <v>Rigid &lt;=7,5 t</v>
      </c>
      <c r="G146" s="69" t="s">
        <v>192</v>
      </c>
      <c r="H146" s="69" t="s">
        <v>120</v>
      </c>
      <c r="I146" s="73" t="str">
        <f t="shared" si="12"/>
        <v>HDV, Rigid &lt;=7,5 t, E IV</v>
      </c>
      <c r="J146" s="74">
        <v>0</v>
      </c>
      <c r="K146" s="74">
        <v>0</v>
      </c>
      <c r="L146" s="74">
        <v>0</v>
      </c>
      <c r="M146" s="74">
        <v>0</v>
      </c>
      <c r="N146" s="74">
        <v>0</v>
      </c>
      <c r="O146" s="74">
        <v>0</v>
      </c>
      <c r="P146" s="74">
        <v>0</v>
      </c>
      <c r="Q146" s="74">
        <v>0</v>
      </c>
      <c r="R146" s="74">
        <v>0</v>
      </c>
      <c r="S146" s="74">
        <v>0</v>
      </c>
      <c r="T146" s="74">
        <v>0</v>
      </c>
      <c r="U146" s="74">
        <v>0</v>
      </c>
      <c r="V146" s="74">
        <v>0</v>
      </c>
      <c r="W146" s="74">
        <v>0</v>
      </c>
      <c r="X146" s="74">
        <v>0</v>
      </c>
      <c r="Y146" s="74">
        <v>0</v>
      </c>
      <c r="Z146" s="74">
        <v>310</v>
      </c>
      <c r="AA146" s="74">
        <v>621</v>
      </c>
      <c r="AB146" s="74">
        <v>794</v>
      </c>
      <c r="AC146" s="74">
        <v>814</v>
      </c>
      <c r="AD146" s="74">
        <v>835</v>
      </c>
      <c r="AE146" s="74">
        <v>813</v>
      </c>
      <c r="AF146" s="74">
        <v>750</v>
      </c>
      <c r="AG146" s="74">
        <v>786</v>
      </c>
      <c r="AH146" s="74">
        <v>743</v>
      </c>
      <c r="AI146" s="74">
        <v>725</v>
      </c>
      <c r="AJ146" s="74">
        <v>670</v>
      </c>
      <c r="AK146" s="74">
        <v>612</v>
      </c>
      <c r="AL146" s="74">
        <v>541</v>
      </c>
      <c r="AM146" s="74">
        <v>487</v>
      </c>
      <c r="AN146" s="74">
        <v>444</v>
      </c>
    </row>
    <row r="147" spans="2:40" x14ac:dyDescent="0.25">
      <c r="B147" s="69" t="s">
        <v>186</v>
      </c>
      <c r="C147" s="69" t="s">
        <v>116</v>
      </c>
      <c r="D147" s="69" t="s">
        <v>177</v>
      </c>
      <c r="E147" s="69" t="s">
        <v>188</v>
      </c>
      <c r="F147" s="69" t="str">
        <f t="shared" si="11"/>
        <v>Rigid &lt;=7,5 t</v>
      </c>
      <c r="G147" s="69" t="s">
        <v>193</v>
      </c>
      <c r="H147" s="69" t="s">
        <v>121</v>
      </c>
      <c r="I147" s="73" t="str">
        <f t="shared" si="12"/>
        <v>HDV, Rigid &lt;=7,5 t, E V</v>
      </c>
      <c r="J147" s="74">
        <v>0</v>
      </c>
      <c r="K147" s="74">
        <v>0</v>
      </c>
      <c r="L147" s="74">
        <v>0</v>
      </c>
      <c r="M147" s="74">
        <v>0</v>
      </c>
      <c r="N147" s="74">
        <v>0</v>
      </c>
      <c r="O147" s="74">
        <v>0</v>
      </c>
      <c r="P147" s="74">
        <v>0</v>
      </c>
      <c r="Q147" s="74">
        <v>0</v>
      </c>
      <c r="R147" s="74">
        <v>0</v>
      </c>
      <c r="S147" s="74">
        <v>0</v>
      </c>
      <c r="T147" s="74">
        <v>0</v>
      </c>
      <c r="U147" s="74">
        <v>0</v>
      </c>
      <c r="V147" s="74">
        <v>0</v>
      </c>
      <c r="W147" s="74">
        <v>0</v>
      </c>
      <c r="X147" s="74">
        <v>0</v>
      </c>
      <c r="Y147" s="74">
        <v>0</v>
      </c>
      <c r="Z147" s="74">
        <v>0</v>
      </c>
      <c r="AA147" s="74">
        <v>0</v>
      </c>
      <c r="AB147" s="74">
        <v>0</v>
      </c>
      <c r="AC147" s="74">
        <v>0</v>
      </c>
      <c r="AD147" s="74">
        <v>0</v>
      </c>
      <c r="AE147" s="74">
        <v>68</v>
      </c>
      <c r="AF147" s="74">
        <v>130</v>
      </c>
      <c r="AG147" s="74">
        <v>210</v>
      </c>
      <c r="AH147" s="74">
        <v>310</v>
      </c>
      <c r="AI147" s="74">
        <v>319</v>
      </c>
      <c r="AJ147" s="74">
        <v>323</v>
      </c>
      <c r="AK147" s="74">
        <v>337</v>
      </c>
      <c r="AL147" s="74">
        <v>337</v>
      </c>
      <c r="AM147" s="74">
        <v>337</v>
      </c>
      <c r="AN147" s="74">
        <v>337</v>
      </c>
    </row>
    <row r="148" spans="2:40" x14ac:dyDescent="0.25">
      <c r="B148" s="69" t="s">
        <v>186</v>
      </c>
      <c r="C148" s="69" t="s">
        <v>116</v>
      </c>
      <c r="D148" s="69" t="s">
        <v>177</v>
      </c>
      <c r="E148" s="69" t="s">
        <v>188</v>
      </c>
      <c r="F148" s="69" t="str">
        <f t="shared" si="11"/>
        <v>Rigid &lt;=7,5 t</v>
      </c>
      <c r="G148" s="69" t="s">
        <v>194</v>
      </c>
      <c r="H148" s="69" t="s">
        <v>122</v>
      </c>
      <c r="I148" s="73" t="str">
        <f t="shared" si="12"/>
        <v>HDV, Rigid &lt;=7,5 t, E VI</v>
      </c>
      <c r="J148" s="74">
        <v>0</v>
      </c>
      <c r="K148" s="74">
        <v>0</v>
      </c>
      <c r="L148" s="74">
        <v>0</v>
      </c>
      <c r="M148" s="74">
        <v>0</v>
      </c>
      <c r="N148" s="74">
        <v>0</v>
      </c>
      <c r="O148" s="74">
        <v>0</v>
      </c>
      <c r="P148" s="74">
        <v>0</v>
      </c>
      <c r="Q148" s="74">
        <v>0</v>
      </c>
      <c r="R148" s="74">
        <v>0</v>
      </c>
      <c r="S148" s="74">
        <v>0</v>
      </c>
      <c r="T148" s="74">
        <v>0</v>
      </c>
      <c r="U148" s="74">
        <v>0</v>
      </c>
      <c r="V148" s="74">
        <v>0</v>
      </c>
      <c r="W148" s="74">
        <v>0</v>
      </c>
      <c r="X148" s="74">
        <v>0</v>
      </c>
      <c r="Y148" s="74">
        <v>0</v>
      </c>
      <c r="Z148" s="74">
        <v>0</v>
      </c>
      <c r="AA148" s="74">
        <v>0</v>
      </c>
      <c r="AB148" s="74">
        <v>0</v>
      </c>
      <c r="AC148" s="74">
        <v>0</v>
      </c>
      <c r="AD148" s="74">
        <v>0</v>
      </c>
      <c r="AE148" s="74">
        <v>0</v>
      </c>
      <c r="AF148" s="74">
        <v>0</v>
      </c>
      <c r="AG148" s="74">
        <v>0</v>
      </c>
      <c r="AH148" s="74">
        <v>0</v>
      </c>
      <c r="AI148" s="74">
        <v>133</v>
      </c>
      <c r="AJ148" s="74">
        <v>285</v>
      </c>
      <c r="AK148" s="74">
        <v>413</v>
      </c>
      <c r="AL148" s="74">
        <v>536</v>
      </c>
      <c r="AM148" s="74">
        <v>661</v>
      </c>
      <c r="AN148" s="74">
        <v>777</v>
      </c>
    </row>
    <row r="149" spans="2:40" x14ac:dyDescent="0.25">
      <c r="B149" s="69" t="s">
        <v>186</v>
      </c>
      <c r="C149" s="69" t="s">
        <v>116</v>
      </c>
      <c r="D149" s="69" t="s">
        <v>177</v>
      </c>
      <c r="E149" s="69" t="s">
        <v>195</v>
      </c>
      <c r="F149" s="69" t="str">
        <f t="shared" si="11"/>
        <v>Rigid 7,5 - 12 t</v>
      </c>
      <c r="G149" s="69" t="s">
        <v>114</v>
      </c>
      <c r="H149" s="69" t="s">
        <v>114</v>
      </c>
      <c r="I149" s="73" t="str">
        <f t="shared" si="12"/>
        <v>HDV, Rigid 7,5 - 12 t, Conventional</v>
      </c>
      <c r="J149" s="74">
        <v>2980</v>
      </c>
      <c r="K149" s="74">
        <v>2737</v>
      </c>
      <c r="L149" s="74">
        <v>2823</v>
      </c>
      <c r="M149" s="74">
        <v>2754</v>
      </c>
      <c r="N149" s="74">
        <v>2751</v>
      </c>
      <c r="O149" s="74">
        <v>2543</v>
      </c>
      <c r="P149" s="74">
        <v>2252</v>
      </c>
      <c r="Q149" s="74">
        <v>2028</v>
      </c>
      <c r="R149" s="74">
        <v>1737</v>
      </c>
      <c r="S149" s="74">
        <v>1437</v>
      </c>
      <c r="T149" s="74">
        <v>1204</v>
      </c>
      <c r="U149" s="74">
        <v>942</v>
      </c>
      <c r="V149" s="74">
        <v>744</v>
      </c>
      <c r="W149" s="74">
        <v>669</v>
      </c>
      <c r="X149" s="74">
        <v>531</v>
      </c>
      <c r="Y149" s="74">
        <v>355</v>
      </c>
      <c r="Z149" s="74">
        <v>307</v>
      </c>
      <c r="AA149" s="74">
        <v>232</v>
      </c>
      <c r="AB149" s="74">
        <v>169</v>
      </c>
      <c r="AC149" s="74">
        <v>129</v>
      </c>
      <c r="AD149" s="74">
        <v>96</v>
      </c>
      <c r="AE149" s="74">
        <v>76</v>
      </c>
      <c r="AF149" s="74">
        <v>49</v>
      </c>
      <c r="AG149" s="74">
        <v>39</v>
      </c>
      <c r="AH149" s="74">
        <v>30</v>
      </c>
      <c r="AI149" s="74">
        <v>23</v>
      </c>
      <c r="AJ149" s="74">
        <v>15</v>
      </c>
      <c r="AK149" s="74">
        <v>10</v>
      </c>
      <c r="AL149" s="74">
        <v>6</v>
      </c>
      <c r="AM149" s="74">
        <v>4</v>
      </c>
      <c r="AN149" s="74">
        <v>3</v>
      </c>
    </row>
    <row r="150" spans="2:40" x14ac:dyDescent="0.25">
      <c r="B150" s="69" t="s">
        <v>186</v>
      </c>
      <c r="C150" s="69" t="s">
        <v>116</v>
      </c>
      <c r="D150" s="69" t="s">
        <v>177</v>
      </c>
      <c r="E150" s="69" t="s">
        <v>195</v>
      </c>
      <c r="F150" s="69" t="str">
        <f t="shared" si="11"/>
        <v>Rigid 7,5 - 12 t</v>
      </c>
      <c r="G150" s="69" t="s">
        <v>189</v>
      </c>
      <c r="H150" s="69" t="s">
        <v>117</v>
      </c>
      <c r="I150" s="73" t="str">
        <f t="shared" si="12"/>
        <v>HDV, Rigid 7,5 - 12 t, E I</v>
      </c>
      <c r="J150" s="74">
        <v>0</v>
      </c>
      <c r="K150" s="74">
        <v>0</v>
      </c>
      <c r="L150" s="74">
        <v>0</v>
      </c>
      <c r="M150" s="74">
        <v>0</v>
      </c>
      <c r="N150" s="74">
        <v>0</v>
      </c>
      <c r="O150" s="74">
        <v>272</v>
      </c>
      <c r="P150" s="74">
        <v>575</v>
      </c>
      <c r="Q150" s="74">
        <v>912</v>
      </c>
      <c r="R150" s="74">
        <v>847</v>
      </c>
      <c r="S150" s="74">
        <v>800</v>
      </c>
      <c r="T150" s="74">
        <v>724</v>
      </c>
      <c r="U150" s="74">
        <v>680</v>
      </c>
      <c r="V150" s="74">
        <v>636</v>
      </c>
      <c r="W150" s="74">
        <v>666</v>
      </c>
      <c r="X150" s="74">
        <v>610</v>
      </c>
      <c r="Y150" s="74">
        <v>532</v>
      </c>
      <c r="Z150" s="74">
        <v>467</v>
      </c>
      <c r="AA150" s="74">
        <v>390</v>
      </c>
      <c r="AB150" s="74">
        <v>296</v>
      </c>
      <c r="AC150" s="74">
        <v>233</v>
      </c>
      <c r="AD150" s="74">
        <v>178</v>
      </c>
      <c r="AE150" s="74">
        <v>151</v>
      </c>
      <c r="AF150" s="74">
        <v>122</v>
      </c>
      <c r="AG150" s="74">
        <v>106</v>
      </c>
      <c r="AH150" s="74">
        <v>83</v>
      </c>
      <c r="AI150" s="74">
        <v>64</v>
      </c>
      <c r="AJ150" s="74">
        <v>45</v>
      </c>
      <c r="AK150" s="74">
        <v>30</v>
      </c>
      <c r="AL150" s="74">
        <v>19</v>
      </c>
      <c r="AM150" s="74">
        <v>13</v>
      </c>
      <c r="AN150" s="74">
        <v>10</v>
      </c>
    </row>
    <row r="151" spans="2:40" x14ac:dyDescent="0.25">
      <c r="B151" s="69" t="s">
        <v>186</v>
      </c>
      <c r="C151" s="69" t="s">
        <v>116</v>
      </c>
      <c r="D151" s="69" t="s">
        <v>177</v>
      </c>
      <c r="E151" s="69" t="s">
        <v>195</v>
      </c>
      <c r="F151" s="69" t="str">
        <f t="shared" si="11"/>
        <v>Rigid 7,5 - 12 t</v>
      </c>
      <c r="G151" s="69" t="s">
        <v>190</v>
      </c>
      <c r="H151" s="69" t="s">
        <v>118</v>
      </c>
      <c r="I151" s="73" t="str">
        <f t="shared" si="12"/>
        <v>HDV, Rigid 7,5 - 12 t, E II</v>
      </c>
      <c r="J151" s="74">
        <v>0</v>
      </c>
      <c r="K151" s="74">
        <v>0</v>
      </c>
      <c r="L151" s="74">
        <v>0</v>
      </c>
      <c r="M151" s="74">
        <v>0</v>
      </c>
      <c r="N151" s="74">
        <v>0</v>
      </c>
      <c r="O151" s="74">
        <v>0</v>
      </c>
      <c r="P151" s="74">
        <v>0</v>
      </c>
      <c r="Q151" s="74">
        <v>0</v>
      </c>
      <c r="R151" s="74">
        <v>416</v>
      </c>
      <c r="S151" s="74">
        <v>845</v>
      </c>
      <c r="T151" s="74">
        <v>1201</v>
      </c>
      <c r="U151" s="74">
        <v>1574</v>
      </c>
      <c r="V151" s="74">
        <v>1460</v>
      </c>
      <c r="W151" s="74">
        <v>1565</v>
      </c>
      <c r="X151" s="74">
        <v>1515</v>
      </c>
      <c r="Y151" s="74">
        <v>1423</v>
      </c>
      <c r="Z151" s="74">
        <v>1397</v>
      </c>
      <c r="AA151" s="74">
        <v>1294</v>
      </c>
      <c r="AB151" s="74">
        <v>1083</v>
      </c>
      <c r="AC151" s="74">
        <v>916</v>
      </c>
      <c r="AD151" s="74">
        <v>743</v>
      </c>
      <c r="AE151" s="74">
        <v>647</v>
      </c>
      <c r="AF151" s="74">
        <v>518</v>
      </c>
      <c r="AG151" s="74">
        <v>455</v>
      </c>
      <c r="AH151" s="74">
        <v>370</v>
      </c>
      <c r="AI151" s="74">
        <v>311</v>
      </c>
      <c r="AJ151" s="74">
        <v>250</v>
      </c>
      <c r="AK151" s="74">
        <v>198</v>
      </c>
      <c r="AL151" s="74">
        <v>149</v>
      </c>
      <c r="AM151" s="74">
        <v>119</v>
      </c>
      <c r="AN151" s="74">
        <v>96</v>
      </c>
    </row>
    <row r="152" spans="2:40" x14ac:dyDescent="0.25">
      <c r="B152" s="69" t="s">
        <v>186</v>
      </c>
      <c r="C152" s="69" t="s">
        <v>116</v>
      </c>
      <c r="D152" s="69" t="s">
        <v>177</v>
      </c>
      <c r="E152" s="69" t="s">
        <v>195</v>
      </c>
      <c r="F152" s="69" t="str">
        <f t="shared" si="11"/>
        <v>Rigid 7,5 - 12 t</v>
      </c>
      <c r="G152" s="69" t="s">
        <v>191</v>
      </c>
      <c r="H152" s="69" t="s">
        <v>119</v>
      </c>
      <c r="I152" s="73" t="str">
        <f t="shared" si="12"/>
        <v>HDV, Rigid 7,5 - 12 t, E III</v>
      </c>
      <c r="J152" s="74">
        <v>0</v>
      </c>
      <c r="K152" s="74">
        <v>0</v>
      </c>
      <c r="L152" s="74">
        <v>0</v>
      </c>
      <c r="M152" s="74">
        <v>0</v>
      </c>
      <c r="N152" s="74">
        <v>0</v>
      </c>
      <c r="O152" s="74">
        <v>0</v>
      </c>
      <c r="P152" s="74">
        <v>0</v>
      </c>
      <c r="Q152" s="74">
        <v>0</v>
      </c>
      <c r="R152" s="74">
        <v>0</v>
      </c>
      <c r="S152" s="74">
        <v>0</v>
      </c>
      <c r="T152" s="74">
        <v>0</v>
      </c>
      <c r="U152" s="74">
        <v>0</v>
      </c>
      <c r="V152" s="74">
        <v>357</v>
      </c>
      <c r="W152" s="74">
        <v>789</v>
      </c>
      <c r="X152" s="74">
        <v>1176</v>
      </c>
      <c r="Y152" s="74">
        <v>1675</v>
      </c>
      <c r="Z152" s="74">
        <v>1679</v>
      </c>
      <c r="AA152" s="74">
        <v>1687</v>
      </c>
      <c r="AB152" s="74">
        <v>1556</v>
      </c>
      <c r="AC152" s="74">
        <v>1475</v>
      </c>
      <c r="AD152" s="74">
        <v>1340</v>
      </c>
      <c r="AE152" s="74">
        <v>1263</v>
      </c>
      <c r="AF152" s="74">
        <v>1115</v>
      </c>
      <c r="AG152" s="74">
        <v>1065</v>
      </c>
      <c r="AH152" s="74">
        <v>972</v>
      </c>
      <c r="AI152" s="74">
        <v>872</v>
      </c>
      <c r="AJ152" s="74">
        <v>744</v>
      </c>
      <c r="AK152" s="74">
        <v>609</v>
      </c>
      <c r="AL152" s="74">
        <v>483</v>
      </c>
      <c r="AM152" s="74">
        <v>398</v>
      </c>
      <c r="AN152" s="74">
        <v>324</v>
      </c>
    </row>
    <row r="153" spans="2:40" x14ac:dyDescent="0.25">
      <c r="B153" s="69" t="s">
        <v>186</v>
      </c>
      <c r="C153" s="69" t="s">
        <v>116</v>
      </c>
      <c r="D153" s="69" t="s">
        <v>177</v>
      </c>
      <c r="E153" s="69" t="s">
        <v>195</v>
      </c>
      <c r="F153" s="69" t="str">
        <f t="shared" si="11"/>
        <v>Rigid 7,5 - 12 t</v>
      </c>
      <c r="G153" s="69" t="s">
        <v>192</v>
      </c>
      <c r="H153" s="69" t="s">
        <v>120</v>
      </c>
      <c r="I153" s="73" t="str">
        <f t="shared" si="12"/>
        <v>HDV, Rigid 7,5 - 12 t, E IV</v>
      </c>
      <c r="J153" s="74">
        <v>0</v>
      </c>
      <c r="K153" s="74">
        <v>0</v>
      </c>
      <c r="L153" s="74">
        <v>0</v>
      </c>
      <c r="M153" s="74">
        <v>0</v>
      </c>
      <c r="N153" s="74">
        <v>0</v>
      </c>
      <c r="O153" s="74">
        <v>0</v>
      </c>
      <c r="P153" s="74">
        <v>0</v>
      </c>
      <c r="Q153" s="74">
        <v>0</v>
      </c>
      <c r="R153" s="74">
        <v>0</v>
      </c>
      <c r="S153" s="74">
        <v>0</v>
      </c>
      <c r="T153" s="74">
        <v>0</v>
      </c>
      <c r="U153" s="74">
        <v>0</v>
      </c>
      <c r="V153" s="74">
        <v>0</v>
      </c>
      <c r="W153" s="74">
        <v>0</v>
      </c>
      <c r="X153" s="74">
        <v>0</v>
      </c>
      <c r="Y153" s="74">
        <v>0</v>
      </c>
      <c r="Z153" s="74">
        <v>567</v>
      </c>
      <c r="AA153" s="74">
        <v>1144</v>
      </c>
      <c r="AB153" s="74">
        <v>1419</v>
      </c>
      <c r="AC153" s="74">
        <v>1456</v>
      </c>
      <c r="AD153" s="74">
        <v>1488</v>
      </c>
      <c r="AE153" s="74">
        <v>1443</v>
      </c>
      <c r="AF153" s="74">
        <v>1329</v>
      </c>
      <c r="AG153" s="74">
        <v>1314</v>
      </c>
      <c r="AH153" s="74">
        <v>1269</v>
      </c>
      <c r="AI153" s="74">
        <v>1207</v>
      </c>
      <c r="AJ153" s="74">
        <v>1113</v>
      </c>
      <c r="AK153" s="74">
        <v>996</v>
      </c>
      <c r="AL153" s="74">
        <v>880</v>
      </c>
      <c r="AM153" s="74">
        <v>791</v>
      </c>
      <c r="AN153" s="74">
        <v>686</v>
      </c>
    </row>
    <row r="154" spans="2:40" x14ac:dyDescent="0.25">
      <c r="B154" s="69" t="s">
        <v>186</v>
      </c>
      <c r="C154" s="69" t="s">
        <v>116</v>
      </c>
      <c r="D154" s="69" t="s">
        <v>177</v>
      </c>
      <c r="E154" s="69" t="s">
        <v>195</v>
      </c>
      <c r="F154" s="69" t="str">
        <f t="shared" si="11"/>
        <v>Rigid 7,5 - 12 t</v>
      </c>
      <c r="G154" s="69" t="s">
        <v>193</v>
      </c>
      <c r="H154" s="69" t="s">
        <v>121</v>
      </c>
      <c r="I154" s="73" t="str">
        <f t="shared" si="12"/>
        <v>HDV, Rigid 7,5 - 12 t, E V</v>
      </c>
      <c r="J154" s="74">
        <v>0</v>
      </c>
      <c r="K154" s="74">
        <v>0</v>
      </c>
      <c r="L154" s="74">
        <v>0</v>
      </c>
      <c r="M154" s="74">
        <v>0</v>
      </c>
      <c r="N154" s="74">
        <v>0</v>
      </c>
      <c r="O154" s="74">
        <v>0</v>
      </c>
      <c r="P154" s="74">
        <v>0</v>
      </c>
      <c r="Q154" s="74">
        <v>0</v>
      </c>
      <c r="R154" s="74">
        <v>0</v>
      </c>
      <c r="S154" s="74">
        <v>0</v>
      </c>
      <c r="T154" s="74">
        <v>0</v>
      </c>
      <c r="U154" s="74">
        <v>0</v>
      </c>
      <c r="V154" s="74">
        <v>0</v>
      </c>
      <c r="W154" s="74">
        <v>0</v>
      </c>
      <c r="X154" s="74">
        <v>0</v>
      </c>
      <c r="Y154" s="74">
        <v>0</v>
      </c>
      <c r="Z154" s="74">
        <v>0</v>
      </c>
      <c r="AA154" s="74">
        <v>0</v>
      </c>
      <c r="AB154" s="74">
        <v>0</v>
      </c>
      <c r="AC154" s="74">
        <v>0</v>
      </c>
      <c r="AD154" s="74">
        <v>0</v>
      </c>
      <c r="AE154" s="74">
        <v>120</v>
      </c>
      <c r="AF154" s="74">
        <v>230</v>
      </c>
      <c r="AG154" s="74">
        <v>351</v>
      </c>
      <c r="AH154" s="74">
        <v>530</v>
      </c>
      <c r="AI154" s="74">
        <v>531</v>
      </c>
      <c r="AJ154" s="74">
        <v>536</v>
      </c>
      <c r="AK154" s="74">
        <v>548</v>
      </c>
      <c r="AL154" s="74">
        <v>549</v>
      </c>
      <c r="AM154" s="74">
        <v>548</v>
      </c>
      <c r="AN154" s="74">
        <v>521</v>
      </c>
    </row>
    <row r="155" spans="2:40" x14ac:dyDescent="0.25">
      <c r="B155" s="69" t="s">
        <v>186</v>
      </c>
      <c r="C155" s="69" t="s">
        <v>116</v>
      </c>
      <c r="D155" s="69" t="s">
        <v>177</v>
      </c>
      <c r="E155" s="69" t="s">
        <v>195</v>
      </c>
      <c r="F155" s="69" t="str">
        <f t="shared" si="11"/>
        <v>Rigid 7,5 - 12 t</v>
      </c>
      <c r="G155" s="69" t="s">
        <v>194</v>
      </c>
      <c r="H155" s="69" t="s">
        <v>122</v>
      </c>
      <c r="I155" s="73" t="str">
        <f t="shared" si="12"/>
        <v>HDV, Rigid 7,5 - 12 t, E VI</v>
      </c>
      <c r="J155" s="74">
        <v>0</v>
      </c>
      <c r="K155" s="74">
        <v>0</v>
      </c>
      <c r="L155" s="74">
        <v>0</v>
      </c>
      <c r="M155" s="74">
        <v>0</v>
      </c>
      <c r="N155" s="74">
        <v>0</v>
      </c>
      <c r="O155" s="74">
        <v>0</v>
      </c>
      <c r="P155" s="74">
        <v>0</v>
      </c>
      <c r="Q155" s="74">
        <v>0</v>
      </c>
      <c r="R155" s="74">
        <v>0</v>
      </c>
      <c r="S155" s="74">
        <v>0</v>
      </c>
      <c r="T155" s="74">
        <v>0</v>
      </c>
      <c r="U155" s="74">
        <v>0</v>
      </c>
      <c r="V155" s="74">
        <v>0</v>
      </c>
      <c r="W155" s="74">
        <v>0</v>
      </c>
      <c r="X155" s="74">
        <v>0</v>
      </c>
      <c r="Y155" s="74">
        <v>0</v>
      </c>
      <c r="Z155" s="74">
        <v>0</v>
      </c>
      <c r="AA155" s="74">
        <v>0</v>
      </c>
      <c r="AB155" s="74">
        <v>0</v>
      </c>
      <c r="AC155" s="74">
        <v>0</v>
      </c>
      <c r="AD155" s="74">
        <v>0</v>
      </c>
      <c r="AE155" s="74">
        <v>0</v>
      </c>
      <c r="AF155" s="74">
        <v>0</v>
      </c>
      <c r="AG155" s="74">
        <v>0</v>
      </c>
      <c r="AH155" s="74">
        <v>0</v>
      </c>
      <c r="AI155" s="74">
        <v>222</v>
      </c>
      <c r="AJ155" s="74">
        <v>472</v>
      </c>
      <c r="AK155" s="74">
        <v>672</v>
      </c>
      <c r="AL155" s="74">
        <v>873</v>
      </c>
      <c r="AM155" s="74">
        <v>1075</v>
      </c>
      <c r="AN155" s="74">
        <v>1201</v>
      </c>
    </row>
    <row r="156" spans="2:40" x14ac:dyDescent="0.25">
      <c r="B156" s="69" t="s">
        <v>186</v>
      </c>
      <c r="C156" s="69" t="s">
        <v>116</v>
      </c>
      <c r="D156" s="69" t="s">
        <v>177</v>
      </c>
      <c r="E156" s="69" t="s">
        <v>196</v>
      </c>
      <c r="F156" s="69" t="str">
        <f t="shared" si="11"/>
        <v>Rigid 12 - 14 t</v>
      </c>
      <c r="G156" s="69" t="s">
        <v>114</v>
      </c>
      <c r="H156" s="69" t="s">
        <v>114</v>
      </c>
      <c r="I156" s="73" t="str">
        <f t="shared" si="12"/>
        <v>HDV, Rigid 12 - 14 t, Conventional</v>
      </c>
      <c r="J156" s="74">
        <v>2779</v>
      </c>
      <c r="K156" s="74">
        <v>2552</v>
      </c>
      <c r="L156" s="74">
        <v>2633</v>
      </c>
      <c r="M156" s="74">
        <v>2568</v>
      </c>
      <c r="N156" s="74">
        <v>2566</v>
      </c>
      <c r="O156" s="74">
        <v>2372</v>
      </c>
      <c r="P156" s="74">
        <v>2101</v>
      </c>
      <c r="Q156" s="74">
        <v>1891</v>
      </c>
      <c r="R156" s="74">
        <v>1620</v>
      </c>
      <c r="S156" s="74">
        <v>1340</v>
      </c>
      <c r="T156" s="74">
        <v>1123</v>
      </c>
      <c r="U156" s="74">
        <v>879</v>
      </c>
      <c r="V156" s="74">
        <v>694</v>
      </c>
      <c r="W156" s="74">
        <v>434</v>
      </c>
      <c r="X156" s="74">
        <v>337</v>
      </c>
      <c r="Y156" s="74">
        <v>216</v>
      </c>
      <c r="Z156" s="74">
        <v>180</v>
      </c>
      <c r="AA156" s="74">
        <v>133</v>
      </c>
      <c r="AB156" s="74">
        <v>101</v>
      </c>
      <c r="AC156" s="74">
        <v>79</v>
      </c>
      <c r="AD156" s="74">
        <v>58</v>
      </c>
      <c r="AE156" s="74">
        <v>47</v>
      </c>
      <c r="AF156" s="74">
        <v>31</v>
      </c>
      <c r="AG156" s="74">
        <v>26</v>
      </c>
      <c r="AH156" s="74">
        <v>20</v>
      </c>
      <c r="AI156" s="74">
        <v>16</v>
      </c>
      <c r="AJ156" s="74">
        <v>11</v>
      </c>
      <c r="AK156" s="74">
        <v>7</v>
      </c>
      <c r="AL156" s="74">
        <v>4</v>
      </c>
      <c r="AM156" s="74">
        <v>3</v>
      </c>
      <c r="AN156" s="74">
        <v>2</v>
      </c>
    </row>
    <row r="157" spans="2:40" x14ac:dyDescent="0.25">
      <c r="B157" s="69" t="s">
        <v>186</v>
      </c>
      <c r="C157" s="69" t="s">
        <v>116</v>
      </c>
      <c r="D157" s="69" t="s">
        <v>177</v>
      </c>
      <c r="E157" s="69" t="s">
        <v>196</v>
      </c>
      <c r="F157" s="69" t="str">
        <f t="shared" si="11"/>
        <v>Rigid 12 - 14 t</v>
      </c>
      <c r="G157" s="69" t="s">
        <v>189</v>
      </c>
      <c r="H157" s="69" t="s">
        <v>117</v>
      </c>
      <c r="I157" s="73" t="str">
        <f t="shared" si="12"/>
        <v>HDV, Rigid 12 - 14 t, E I</v>
      </c>
      <c r="J157" s="74">
        <v>0</v>
      </c>
      <c r="K157" s="74">
        <v>0</v>
      </c>
      <c r="L157" s="74">
        <v>0</v>
      </c>
      <c r="M157" s="74">
        <v>0</v>
      </c>
      <c r="N157" s="74">
        <v>0</v>
      </c>
      <c r="O157" s="74">
        <v>253</v>
      </c>
      <c r="P157" s="74">
        <v>536</v>
      </c>
      <c r="Q157" s="74">
        <v>850</v>
      </c>
      <c r="R157" s="74">
        <v>790</v>
      </c>
      <c r="S157" s="74">
        <v>747</v>
      </c>
      <c r="T157" s="74">
        <v>675</v>
      </c>
      <c r="U157" s="74">
        <v>634</v>
      </c>
      <c r="V157" s="74">
        <v>593</v>
      </c>
      <c r="W157" s="74">
        <v>432</v>
      </c>
      <c r="X157" s="74">
        <v>387</v>
      </c>
      <c r="Y157" s="74">
        <v>324</v>
      </c>
      <c r="Z157" s="74">
        <v>273</v>
      </c>
      <c r="AA157" s="74">
        <v>223</v>
      </c>
      <c r="AB157" s="74">
        <v>177</v>
      </c>
      <c r="AC157" s="74">
        <v>143</v>
      </c>
      <c r="AD157" s="74">
        <v>108</v>
      </c>
      <c r="AE157" s="74">
        <v>93</v>
      </c>
      <c r="AF157" s="74">
        <v>79</v>
      </c>
      <c r="AG157" s="74">
        <v>71</v>
      </c>
      <c r="AH157" s="74">
        <v>56</v>
      </c>
      <c r="AI157" s="74">
        <v>44</v>
      </c>
      <c r="AJ157" s="74">
        <v>32</v>
      </c>
      <c r="AK157" s="74">
        <v>22</v>
      </c>
      <c r="AL157" s="74">
        <v>14</v>
      </c>
      <c r="AM157" s="74">
        <v>10</v>
      </c>
      <c r="AN157" s="74">
        <v>8</v>
      </c>
    </row>
    <row r="158" spans="2:40" x14ac:dyDescent="0.25">
      <c r="B158" s="69" t="s">
        <v>186</v>
      </c>
      <c r="C158" s="69" t="s">
        <v>116</v>
      </c>
      <c r="D158" s="69" t="s">
        <v>177</v>
      </c>
      <c r="E158" s="69" t="s">
        <v>196</v>
      </c>
      <c r="F158" s="69" t="str">
        <f t="shared" si="11"/>
        <v>Rigid 12 - 14 t</v>
      </c>
      <c r="G158" s="69" t="s">
        <v>190</v>
      </c>
      <c r="H158" s="69" t="s">
        <v>118</v>
      </c>
      <c r="I158" s="73" t="str">
        <f t="shared" si="12"/>
        <v>HDV, Rigid 12 - 14 t, E II</v>
      </c>
      <c r="J158" s="74">
        <v>0</v>
      </c>
      <c r="K158" s="74">
        <v>0</v>
      </c>
      <c r="L158" s="74">
        <v>0</v>
      </c>
      <c r="M158" s="74">
        <v>0</v>
      </c>
      <c r="N158" s="74">
        <v>0</v>
      </c>
      <c r="O158" s="74">
        <v>0</v>
      </c>
      <c r="P158" s="74">
        <v>0</v>
      </c>
      <c r="Q158" s="74">
        <v>0</v>
      </c>
      <c r="R158" s="74">
        <v>388</v>
      </c>
      <c r="S158" s="74">
        <v>788</v>
      </c>
      <c r="T158" s="74">
        <v>1120</v>
      </c>
      <c r="U158" s="74">
        <v>1468</v>
      </c>
      <c r="V158" s="74">
        <v>1362</v>
      </c>
      <c r="W158" s="74">
        <v>1015</v>
      </c>
      <c r="X158" s="74">
        <v>962</v>
      </c>
      <c r="Y158" s="74">
        <v>867</v>
      </c>
      <c r="Z158" s="74">
        <v>819</v>
      </c>
      <c r="AA158" s="74">
        <v>741</v>
      </c>
      <c r="AB158" s="74">
        <v>646</v>
      </c>
      <c r="AC158" s="74">
        <v>560</v>
      </c>
      <c r="AD158" s="74">
        <v>451</v>
      </c>
      <c r="AE158" s="74">
        <v>400</v>
      </c>
      <c r="AF158" s="74">
        <v>333</v>
      </c>
      <c r="AG158" s="74">
        <v>305</v>
      </c>
      <c r="AH158" s="74">
        <v>249</v>
      </c>
      <c r="AI158" s="74">
        <v>213</v>
      </c>
      <c r="AJ158" s="74">
        <v>180</v>
      </c>
      <c r="AK158" s="74">
        <v>144</v>
      </c>
      <c r="AL158" s="74">
        <v>110</v>
      </c>
      <c r="AM158" s="74">
        <v>90</v>
      </c>
      <c r="AN158" s="74">
        <v>73</v>
      </c>
    </row>
    <row r="159" spans="2:40" x14ac:dyDescent="0.25">
      <c r="B159" s="69" t="s">
        <v>186</v>
      </c>
      <c r="C159" s="69" t="s">
        <v>116</v>
      </c>
      <c r="D159" s="69" t="s">
        <v>177</v>
      </c>
      <c r="E159" s="69" t="s">
        <v>196</v>
      </c>
      <c r="F159" s="69" t="str">
        <f t="shared" si="11"/>
        <v>Rigid 12 - 14 t</v>
      </c>
      <c r="G159" s="69" t="s">
        <v>191</v>
      </c>
      <c r="H159" s="69" t="s">
        <v>119</v>
      </c>
      <c r="I159" s="73" t="str">
        <f t="shared" si="12"/>
        <v>HDV, Rigid 12 - 14 t, E III</v>
      </c>
      <c r="J159" s="74">
        <v>0</v>
      </c>
      <c r="K159" s="74">
        <v>0</v>
      </c>
      <c r="L159" s="74">
        <v>0</v>
      </c>
      <c r="M159" s="74">
        <v>0</v>
      </c>
      <c r="N159" s="74">
        <v>0</v>
      </c>
      <c r="O159" s="74">
        <v>0</v>
      </c>
      <c r="P159" s="74">
        <v>0</v>
      </c>
      <c r="Q159" s="74">
        <v>0</v>
      </c>
      <c r="R159" s="74">
        <v>0</v>
      </c>
      <c r="S159" s="74">
        <v>0</v>
      </c>
      <c r="T159" s="74">
        <v>0</v>
      </c>
      <c r="U159" s="74">
        <v>0</v>
      </c>
      <c r="V159" s="74">
        <v>333</v>
      </c>
      <c r="W159" s="74">
        <v>512</v>
      </c>
      <c r="X159" s="74">
        <v>746</v>
      </c>
      <c r="Y159" s="74">
        <v>1021</v>
      </c>
      <c r="Z159" s="74">
        <v>984</v>
      </c>
      <c r="AA159" s="74">
        <v>966</v>
      </c>
      <c r="AB159" s="74">
        <v>929</v>
      </c>
      <c r="AC159" s="74">
        <v>902</v>
      </c>
      <c r="AD159" s="74">
        <v>814</v>
      </c>
      <c r="AE159" s="74">
        <v>781</v>
      </c>
      <c r="AF159" s="74">
        <v>717</v>
      </c>
      <c r="AG159" s="74">
        <v>715</v>
      </c>
      <c r="AH159" s="74">
        <v>656</v>
      </c>
      <c r="AI159" s="74">
        <v>597</v>
      </c>
      <c r="AJ159" s="74">
        <v>535</v>
      </c>
      <c r="AK159" s="74">
        <v>445</v>
      </c>
      <c r="AL159" s="74">
        <v>356</v>
      </c>
      <c r="AM159" s="74">
        <v>299</v>
      </c>
      <c r="AN159" s="74">
        <v>247</v>
      </c>
    </row>
    <row r="160" spans="2:40" x14ac:dyDescent="0.25">
      <c r="B160" s="69" t="s">
        <v>186</v>
      </c>
      <c r="C160" s="69" t="s">
        <v>116</v>
      </c>
      <c r="D160" s="69" t="s">
        <v>177</v>
      </c>
      <c r="E160" s="69" t="s">
        <v>196</v>
      </c>
      <c r="F160" s="69" t="str">
        <f t="shared" si="11"/>
        <v>Rigid 12 - 14 t</v>
      </c>
      <c r="G160" s="69" t="s">
        <v>192</v>
      </c>
      <c r="H160" s="69" t="s">
        <v>120</v>
      </c>
      <c r="I160" s="73" t="str">
        <f t="shared" si="12"/>
        <v>HDV, Rigid 12 - 14 t, E IV</v>
      </c>
      <c r="J160" s="74">
        <v>0</v>
      </c>
      <c r="K160" s="74">
        <v>0</v>
      </c>
      <c r="L160" s="74">
        <v>0</v>
      </c>
      <c r="M160" s="74">
        <v>0</v>
      </c>
      <c r="N160" s="74">
        <v>0</v>
      </c>
      <c r="O160" s="74">
        <v>0</v>
      </c>
      <c r="P160" s="74">
        <v>0</v>
      </c>
      <c r="Q160" s="74">
        <v>0</v>
      </c>
      <c r="R160" s="74">
        <v>0</v>
      </c>
      <c r="S160" s="74">
        <v>0</v>
      </c>
      <c r="T160" s="74">
        <v>0</v>
      </c>
      <c r="U160" s="74">
        <v>0</v>
      </c>
      <c r="V160" s="74">
        <v>0</v>
      </c>
      <c r="W160" s="74">
        <v>0</v>
      </c>
      <c r="X160" s="74">
        <v>0</v>
      </c>
      <c r="Y160" s="74">
        <v>0</v>
      </c>
      <c r="Z160" s="74">
        <v>332</v>
      </c>
      <c r="AA160" s="74">
        <v>655</v>
      </c>
      <c r="AB160" s="74">
        <v>847</v>
      </c>
      <c r="AC160" s="74">
        <v>890</v>
      </c>
      <c r="AD160" s="74">
        <v>904</v>
      </c>
      <c r="AE160" s="74">
        <v>892</v>
      </c>
      <c r="AF160" s="74">
        <v>855</v>
      </c>
      <c r="AG160" s="74">
        <v>882</v>
      </c>
      <c r="AH160" s="74">
        <v>856</v>
      </c>
      <c r="AI160" s="74">
        <v>826</v>
      </c>
      <c r="AJ160" s="74">
        <v>799</v>
      </c>
      <c r="AK160" s="74">
        <v>727</v>
      </c>
      <c r="AL160" s="74">
        <v>648</v>
      </c>
      <c r="AM160" s="74">
        <v>595</v>
      </c>
      <c r="AN160" s="74">
        <v>522</v>
      </c>
    </row>
    <row r="161" spans="2:40" x14ac:dyDescent="0.25">
      <c r="B161" s="69" t="s">
        <v>186</v>
      </c>
      <c r="C161" s="69" t="s">
        <v>116</v>
      </c>
      <c r="D161" s="69" t="s">
        <v>177</v>
      </c>
      <c r="E161" s="69" t="s">
        <v>196</v>
      </c>
      <c r="F161" s="69" t="str">
        <f t="shared" si="11"/>
        <v>Rigid 12 - 14 t</v>
      </c>
      <c r="G161" s="69" t="s">
        <v>193</v>
      </c>
      <c r="H161" s="69" t="s">
        <v>121</v>
      </c>
      <c r="I161" s="73" t="str">
        <f t="shared" si="12"/>
        <v>HDV, Rigid 12 - 14 t, E V</v>
      </c>
      <c r="J161" s="74">
        <v>0</v>
      </c>
      <c r="K161" s="74">
        <v>0</v>
      </c>
      <c r="L161" s="74">
        <v>0</v>
      </c>
      <c r="M161" s="74">
        <v>0</v>
      </c>
      <c r="N161" s="74">
        <v>0</v>
      </c>
      <c r="O161" s="74">
        <v>0</v>
      </c>
      <c r="P161" s="74">
        <v>0</v>
      </c>
      <c r="Q161" s="74">
        <v>0</v>
      </c>
      <c r="R161" s="74">
        <v>0</v>
      </c>
      <c r="S161" s="74">
        <v>0</v>
      </c>
      <c r="T161" s="74">
        <v>0</v>
      </c>
      <c r="U161" s="74">
        <v>0</v>
      </c>
      <c r="V161" s="74">
        <v>0</v>
      </c>
      <c r="W161" s="74">
        <v>0</v>
      </c>
      <c r="X161" s="74">
        <v>0</v>
      </c>
      <c r="Y161" s="74">
        <v>0</v>
      </c>
      <c r="Z161" s="74">
        <v>0</v>
      </c>
      <c r="AA161" s="74">
        <v>0</v>
      </c>
      <c r="AB161" s="74">
        <v>0</v>
      </c>
      <c r="AC161" s="74">
        <v>0</v>
      </c>
      <c r="AD161" s="74">
        <v>0</v>
      </c>
      <c r="AE161" s="74">
        <v>74</v>
      </c>
      <c r="AF161" s="74">
        <v>148</v>
      </c>
      <c r="AG161" s="74">
        <v>235</v>
      </c>
      <c r="AH161" s="74">
        <v>357</v>
      </c>
      <c r="AI161" s="74">
        <v>363</v>
      </c>
      <c r="AJ161" s="74">
        <v>385</v>
      </c>
      <c r="AK161" s="74">
        <v>400</v>
      </c>
      <c r="AL161" s="74">
        <v>404</v>
      </c>
      <c r="AM161" s="74">
        <v>412</v>
      </c>
      <c r="AN161" s="74">
        <v>396</v>
      </c>
    </row>
    <row r="162" spans="2:40" x14ac:dyDescent="0.25">
      <c r="B162" s="69" t="s">
        <v>186</v>
      </c>
      <c r="C162" s="69" t="s">
        <v>116</v>
      </c>
      <c r="D162" s="69" t="s">
        <v>177</v>
      </c>
      <c r="E162" s="69" t="s">
        <v>196</v>
      </c>
      <c r="F162" s="69" t="str">
        <f t="shared" si="11"/>
        <v>Rigid 12 - 14 t</v>
      </c>
      <c r="G162" s="69" t="s">
        <v>194</v>
      </c>
      <c r="H162" s="69" t="s">
        <v>122</v>
      </c>
      <c r="I162" s="73" t="str">
        <f t="shared" si="12"/>
        <v>HDV, Rigid 12 - 14 t, E VI</v>
      </c>
      <c r="J162" s="74">
        <v>0</v>
      </c>
      <c r="K162" s="74">
        <v>0</v>
      </c>
      <c r="L162" s="74">
        <v>0</v>
      </c>
      <c r="M162" s="74">
        <v>0</v>
      </c>
      <c r="N162" s="74">
        <v>0</v>
      </c>
      <c r="O162" s="74">
        <v>0</v>
      </c>
      <c r="P162" s="74">
        <v>0</v>
      </c>
      <c r="Q162" s="74">
        <v>0</v>
      </c>
      <c r="R162" s="74">
        <v>0</v>
      </c>
      <c r="S162" s="74">
        <v>0</v>
      </c>
      <c r="T162" s="74">
        <v>0</v>
      </c>
      <c r="U162" s="74">
        <v>0</v>
      </c>
      <c r="V162" s="74">
        <v>0</v>
      </c>
      <c r="W162" s="74">
        <v>0</v>
      </c>
      <c r="X162" s="74">
        <v>0</v>
      </c>
      <c r="Y162" s="74">
        <v>0</v>
      </c>
      <c r="Z162" s="74">
        <v>0</v>
      </c>
      <c r="AA162" s="74">
        <v>0</v>
      </c>
      <c r="AB162" s="74">
        <v>0</v>
      </c>
      <c r="AC162" s="74">
        <v>0</v>
      </c>
      <c r="AD162" s="74">
        <v>0</v>
      </c>
      <c r="AE162" s="74">
        <v>0</v>
      </c>
      <c r="AF162" s="74">
        <v>0</v>
      </c>
      <c r="AG162" s="74">
        <v>0</v>
      </c>
      <c r="AH162" s="74">
        <v>0</v>
      </c>
      <c r="AI162" s="74">
        <v>152</v>
      </c>
      <c r="AJ162" s="74">
        <v>339</v>
      </c>
      <c r="AK162" s="74">
        <v>490</v>
      </c>
      <c r="AL162" s="74">
        <v>643</v>
      </c>
      <c r="AM162" s="74">
        <v>809</v>
      </c>
      <c r="AN162" s="74">
        <v>914</v>
      </c>
    </row>
    <row r="163" spans="2:40" x14ac:dyDescent="0.25">
      <c r="B163" s="69" t="s">
        <v>186</v>
      </c>
      <c r="C163" s="69" t="s">
        <v>116</v>
      </c>
      <c r="D163" s="69" t="s">
        <v>177</v>
      </c>
      <c r="E163" s="69" t="s">
        <v>197</v>
      </c>
      <c r="F163" s="69" t="str">
        <f t="shared" si="11"/>
        <v>Rigid 14 - 20 t</v>
      </c>
      <c r="G163" s="69" t="s">
        <v>114</v>
      </c>
      <c r="H163" s="69" t="s">
        <v>114</v>
      </c>
      <c r="I163" s="73" t="str">
        <f t="shared" si="12"/>
        <v>HDV, Rigid 14 - 20 t, Conventional</v>
      </c>
      <c r="J163" s="74">
        <v>2322</v>
      </c>
      <c r="K163" s="74">
        <v>2133</v>
      </c>
      <c r="L163" s="74">
        <v>2200</v>
      </c>
      <c r="M163" s="74">
        <v>2146</v>
      </c>
      <c r="N163" s="74">
        <v>2144</v>
      </c>
      <c r="O163" s="74">
        <v>1982</v>
      </c>
      <c r="P163" s="74">
        <v>1755</v>
      </c>
      <c r="Q163" s="74">
        <v>1580</v>
      </c>
      <c r="R163" s="74">
        <v>1353</v>
      </c>
      <c r="S163" s="74">
        <v>1119</v>
      </c>
      <c r="T163" s="74">
        <v>938</v>
      </c>
      <c r="U163" s="74">
        <v>734</v>
      </c>
      <c r="V163" s="74">
        <v>579</v>
      </c>
      <c r="W163" s="74">
        <v>435</v>
      </c>
      <c r="X163" s="74">
        <v>323</v>
      </c>
      <c r="Y163" s="74">
        <v>182</v>
      </c>
      <c r="Z163" s="74">
        <v>135</v>
      </c>
      <c r="AA163" s="74">
        <v>97</v>
      </c>
      <c r="AB163" s="74">
        <v>72</v>
      </c>
      <c r="AC163" s="74">
        <v>52</v>
      </c>
      <c r="AD163" s="74">
        <v>38</v>
      </c>
      <c r="AE163" s="74">
        <v>30</v>
      </c>
      <c r="AF163" s="74">
        <v>20</v>
      </c>
      <c r="AG163" s="74">
        <v>16</v>
      </c>
      <c r="AH163" s="74">
        <v>13</v>
      </c>
      <c r="AI163" s="74">
        <v>10</v>
      </c>
      <c r="AJ163" s="74">
        <v>8</v>
      </c>
      <c r="AK163" s="74">
        <v>5</v>
      </c>
      <c r="AL163" s="74">
        <v>3</v>
      </c>
      <c r="AM163" s="74">
        <v>2</v>
      </c>
      <c r="AN163" s="74">
        <v>2</v>
      </c>
    </row>
    <row r="164" spans="2:40" x14ac:dyDescent="0.25">
      <c r="B164" s="69" t="s">
        <v>186</v>
      </c>
      <c r="C164" s="69" t="s">
        <v>116</v>
      </c>
      <c r="D164" s="69" t="s">
        <v>177</v>
      </c>
      <c r="E164" s="69" t="s">
        <v>197</v>
      </c>
      <c r="F164" s="69" t="str">
        <f t="shared" si="11"/>
        <v>Rigid 14 - 20 t</v>
      </c>
      <c r="G164" s="69" t="s">
        <v>189</v>
      </c>
      <c r="H164" s="69" t="s">
        <v>117</v>
      </c>
      <c r="I164" s="73" t="str">
        <f t="shared" si="12"/>
        <v>HDV, Rigid 14 - 20 t, E I</v>
      </c>
      <c r="J164" s="74">
        <v>0</v>
      </c>
      <c r="K164" s="74">
        <v>0</v>
      </c>
      <c r="L164" s="74">
        <v>0</v>
      </c>
      <c r="M164" s="74">
        <v>0</v>
      </c>
      <c r="N164" s="74">
        <v>0</v>
      </c>
      <c r="O164" s="74">
        <v>212</v>
      </c>
      <c r="P164" s="74">
        <v>448</v>
      </c>
      <c r="Q164" s="74">
        <v>710</v>
      </c>
      <c r="R164" s="74">
        <v>660</v>
      </c>
      <c r="S164" s="74">
        <v>624</v>
      </c>
      <c r="T164" s="74">
        <v>564</v>
      </c>
      <c r="U164" s="74">
        <v>530</v>
      </c>
      <c r="V164" s="74">
        <v>496</v>
      </c>
      <c r="W164" s="74">
        <v>433</v>
      </c>
      <c r="X164" s="74">
        <v>371</v>
      </c>
      <c r="Y164" s="74">
        <v>273</v>
      </c>
      <c r="Z164" s="74">
        <v>206</v>
      </c>
      <c r="AA164" s="74">
        <v>162</v>
      </c>
      <c r="AB164" s="74">
        <v>126</v>
      </c>
      <c r="AC164" s="74">
        <v>94</v>
      </c>
      <c r="AD164" s="74">
        <v>71</v>
      </c>
      <c r="AE164" s="74">
        <v>59</v>
      </c>
      <c r="AF164" s="74">
        <v>51</v>
      </c>
      <c r="AG164" s="74">
        <v>45</v>
      </c>
      <c r="AH164" s="74">
        <v>35</v>
      </c>
      <c r="AI164" s="74">
        <v>27</v>
      </c>
      <c r="AJ164" s="74">
        <v>22</v>
      </c>
      <c r="AK164" s="74">
        <v>15</v>
      </c>
      <c r="AL164" s="74">
        <v>10</v>
      </c>
      <c r="AM164" s="74">
        <v>7</v>
      </c>
      <c r="AN164" s="74">
        <v>6</v>
      </c>
    </row>
    <row r="165" spans="2:40" x14ac:dyDescent="0.25">
      <c r="B165" s="69" t="s">
        <v>186</v>
      </c>
      <c r="C165" s="69" t="s">
        <v>116</v>
      </c>
      <c r="D165" s="69" t="s">
        <v>177</v>
      </c>
      <c r="E165" s="69" t="s">
        <v>197</v>
      </c>
      <c r="F165" s="69" t="str">
        <f t="shared" si="11"/>
        <v>Rigid 14 - 20 t</v>
      </c>
      <c r="G165" s="69" t="s">
        <v>190</v>
      </c>
      <c r="H165" s="69" t="s">
        <v>118</v>
      </c>
      <c r="I165" s="73" t="str">
        <f t="shared" si="12"/>
        <v>HDV, Rigid 14 - 20 t, E II</v>
      </c>
      <c r="J165" s="74">
        <v>0</v>
      </c>
      <c r="K165" s="74">
        <v>0</v>
      </c>
      <c r="L165" s="74">
        <v>0</v>
      </c>
      <c r="M165" s="74">
        <v>0</v>
      </c>
      <c r="N165" s="74">
        <v>0</v>
      </c>
      <c r="O165" s="74">
        <v>0</v>
      </c>
      <c r="P165" s="74">
        <v>0</v>
      </c>
      <c r="Q165" s="74">
        <v>0</v>
      </c>
      <c r="R165" s="74">
        <v>324</v>
      </c>
      <c r="S165" s="74">
        <v>658</v>
      </c>
      <c r="T165" s="74">
        <v>936</v>
      </c>
      <c r="U165" s="74">
        <v>1226</v>
      </c>
      <c r="V165" s="74">
        <v>1138</v>
      </c>
      <c r="W165" s="74">
        <v>1018</v>
      </c>
      <c r="X165" s="74">
        <v>922</v>
      </c>
      <c r="Y165" s="74">
        <v>730</v>
      </c>
      <c r="Z165" s="74">
        <v>617</v>
      </c>
      <c r="AA165" s="74">
        <v>539</v>
      </c>
      <c r="AB165" s="74">
        <v>460</v>
      </c>
      <c r="AC165" s="74">
        <v>369</v>
      </c>
      <c r="AD165" s="74">
        <v>294</v>
      </c>
      <c r="AE165" s="74">
        <v>253</v>
      </c>
      <c r="AF165" s="74">
        <v>215</v>
      </c>
      <c r="AG165" s="74">
        <v>193</v>
      </c>
      <c r="AH165" s="74">
        <v>157</v>
      </c>
      <c r="AI165" s="74">
        <v>133</v>
      </c>
      <c r="AJ165" s="74">
        <v>122</v>
      </c>
      <c r="AK165" s="74">
        <v>98</v>
      </c>
      <c r="AL165" s="74">
        <v>77</v>
      </c>
      <c r="AM165" s="74">
        <v>63</v>
      </c>
      <c r="AN165" s="74">
        <v>53</v>
      </c>
    </row>
    <row r="166" spans="2:40" x14ac:dyDescent="0.25">
      <c r="B166" s="69" t="s">
        <v>186</v>
      </c>
      <c r="C166" s="69" t="s">
        <v>116</v>
      </c>
      <c r="D166" s="69" t="s">
        <v>177</v>
      </c>
      <c r="E166" s="69" t="s">
        <v>197</v>
      </c>
      <c r="F166" s="69" t="str">
        <f t="shared" si="11"/>
        <v>Rigid 14 - 20 t</v>
      </c>
      <c r="G166" s="69" t="s">
        <v>191</v>
      </c>
      <c r="H166" s="69" t="s">
        <v>119</v>
      </c>
      <c r="I166" s="73" t="str">
        <f t="shared" si="12"/>
        <v>HDV, Rigid 14 - 20 t, E III</v>
      </c>
      <c r="J166" s="74">
        <v>0</v>
      </c>
      <c r="K166" s="74">
        <v>0</v>
      </c>
      <c r="L166" s="74">
        <v>0</v>
      </c>
      <c r="M166" s="74">
        <v>0</v>
      </c>
      <c r="N166" s="74">
        <v>0</v>
      </c>
      <c r="O166" s="74">
        <v>0</v>
      </c>
      <c r="P166" s="74">
        <v>0</v>
      </c>
      <c r="Q166" s="74">
        <v>0</v>
      </c>
      <c r="R166" s="74">
        <v>0</v>
      </c>
      <c r="S166" s="74">
        <v>0</v>
      </c>
      <c r="T166" s="74">
        <v>0</v>
      </c>
      <c r="U166" s="74">
        <v>0</v>
      </c>
      <c r="V166" s="74">
        <v>278</v>
      </c>
      <c r="W166" s="74">
        <v>513</v>
      </c>
      <c r="X166" s="74">
        <v>716</v>
      </c>
      <c r="Y166" s="74">
        <v>859</v>
      </c>
      <c r="Z166" s="74">
        <v>741</v>
      </c>
      <c r="AA166" s="74">
        <v>703</v>
      </c>
      <c r="AB166" s="74">
        <v>661</v>
      </c>
      <c r="AC166" s="74">
        <v>594</v>
      </c>
      <c r="AD166" s="74">
        <v>530</v>
      </c>
      <c r="AE166" s="74">
        <v>495</v>
      </c>
      <c r="AF166" s="74">
        <v>462</v>
      </c>
      <c r="AG166" s="74">
        <v>452</v>
      </c>
      <c r="AH166" s="74">
        <v>412</v>
      </c>
      <c r="AI166" s="74">
        <v>372</v>
      </c>
      <c r="AJ166" s="74">
        <v>364</v>
      </c>
      <c r="AK166" s="74">
        <v>302</v>
      </c>
      <c r="AL166" s="74">
        <v>249</v>
      </c>
      <c r="AM166" s="74">
        <v>209</v>
      </c>
      <c r="AN166" s="74">
        <v>177</v>
      </c>
    </row>
    <row r="167" spans="2:40" x14ac:dyDescent="0.25">
      <c r="B167" s="69" t="s">
        <v>186</v>
      </c>
      <c r="C167" s="69" t="s">
        <v>116</v>
      </c>
      <c r="D167" s="69" t="s">
        <v>177</v>
      </c>
      <c r="E167" s="69" t="s">
        <v>197</v>
      </c>
      <c r="F167" s="69" t="str">
        <f t="shared" ref="F167:F230" si="13">E167</f>
        <v>Rigid 14 - 20 t</v>
      </c>
      <c r="G167" s="69" t="s">
        <v>192</v>
      </c>
      <c r="H167" s="69" t="s">
        <v>120</v>
      </c>
      <c r="I167" s="73" t="str">
        <f t="shared" si="12"/>
        <v>HDV, Rigid 14 - 20 t, E IV</v>
      </c>
      <c r="J167" s="74">
        <v>0</v>
      </c>
      <c r="K167" s="74">
        <v>0</v>
      </c>
      <c r="L167" s="74">
        <v>0</v>
      </c>
      <c r="M167" s="74">
        <v>0</v>
      </c>
      <c r="N167" s="74">
        <v>0</v>
      </c>
      <c r="O167" s="74">
        <v>0</v>
      </c>
      <c r="P167" s="74">
        <v>0</v>
      </c>
      <c r="Q167" s="74">
        <v>0</v>
      </c>
      <c r="R167" s="74">
        <v>0</v>
      </c>
      <c r="S167" s="74">
        <v>0</v>
      </c>
      <c r="T167" s="74">
        <v>0</v>
      </c>
      <c r="U167" s="74">
        <v>0</v>
      </c>
      <c r="V167" s="74">
        <v>0</v>
      </c>
      <c r="W167" s="74">
        <v>0</v>
      </c>
      <c r="X167" s="74">
        <v>0</v>
      </c>
      <c r="Y167" s="74">
        <v>0</v>
      </c>
      <c r="Z167" s="74">
        <v>250</v>
      </c>
      <c r="AA167" s="74">
        <v>476</v>
      </c>
      <c r="AB167" s="74">
        <v>603</v>
      </c>
      <c r="AC167" s="74">
        <v>586</v>
      </c>
      <c r="AD167" s="74">
        <v>589</v>
      </c>
      <c r="AE167" s="74">
        <v>565</v>
      </c>
      <c r="AF167" s="74">
        <v>551</v>
      </c>
      <c r="AG167" s="74">
        <v>558</v>
      </c>
      <c r="AH167" s="74">
        <v>537</v>
      </c>
      <c r="AI167" s="74">
        <v>515</v>
      </c>
      <c r="AJ167" s="74">
        <v>544</v>
      </c>
      <c r="AK167" s="74">
        <v>494</v>
      </c>
      <c r="AL167" s="74">
        <v>454</v>
      </c>
      <c r="AM167" s="74">
        <v>416</v>
      </c>
      <c r="AN167" s="74">
        <v>375</v>
      </c>
    </row>
    <row r="168" spans="2:40" x14ac:dyDescent="0.25">
      <c r="B168" s="69" t="s">
        <v>186</v>
      </c>
      <c r="C168" s="69" t="s">
        <v>116</v>
      </c>
      <c r="D168" s="69" t="s">
        <v>177</v>
      </c>
      <c r="E168" s="69" t="s">
        <v>197</v>
      </c>
      <c r="F168" s="69" t="str">
        <f t="shared" si="13"/>
        <v>Rigid 14 - 20 t</v>
      </c>
      <c r="G168" s="69" t="s">
        <v>193</v>
      </c>
      <c r="H168" s="69" t="s">
        <v>121</v>
      </c>
      <c r="I168" s="73" t="str">
        <f t="shared" si="12"/>
        <v>HDV, Rigid 14 - 20 t, E V</v>
      </c>
      <c r="J168" s="74">
        <v>0</v>
      </c>
      <c r="K168" s="74">
        <v>0</v>
      </c>
      <c r="L168" s="74">
        <v>0</v>
      </c>
      <c r="M168" s="74">
        <v>0</v>
      </c>
      <c r="N168" s="74">
        <v>0</v>
      </c>
      <c r="O168" s="74">
        <v>0</v>
      </c>
      <c r="P168" s="74">
        <v>0</v>
      </c>
      <c r="Q168" s="74">
        <v>0</v>
      </c>
      <c r="R168" s="74">
        <v>0</v>
      </c>
      <c r="S168" s="74">
        <v>0</v>
      </c>
      <c r="T168" s="74">
        <v>0</v>
      </c>
      <c r="U168" s="74">
        <v>0</v>
      </c>
      <c r="V168" s="74">
        <v>0</v>
      </c>
      <c r="W168" s="74">
        <v>0</v>
      </c>
      <c r="X168" s="74">
        <v>0</v>
      </c>
      <c r="Y168" s="74">
        <v>0</v>
      </c>
      <c r="Z168" s="74">
        <v>0</v>
      </c>
      <c r="AA168" s="74">
        <v>0</v>
      </c>
      <c r="AB168" s="74">
        <v>0</v>
      </c>
      <c r="AC168" s="74">
        <v>0</v>
      </c>
      <c r="AD168" s="74">
        <v>0</v>
      </c>
      <c r="AE168" s="74">
        <v>47</v>
      </c>
      <c r="AF168" s="74">
        <v>95</v>
      </c>
      <c r="AG168" s="74">
        <v>149</v>
      </c>
      <c r="AH168" s="74">
        <v>224</v>
      </c>
      <c r="AI168" s="74">
        <v>226</v>
      </c>
      <c r="AJ168" s="74">
        <v>262</v>
      </c>
      <c r="AK168" s="74">
        <v>272</v>
      </c>
      <c r="AL168" s="74">
        <v>283</v>
      </c>
      <c r="AM168" s="74">
        <v>288</v>
      </c>
      <c r="AN168" s="74">
        <v>285</v>
      </c>
    </row>
    <row r="169" spans="2:40" x14ac:dyDescent="0.25">
      <c r="B169" s="69" t="s">
        <v>186</v>
      </c>
      <c r="C169" s="69" t="s">
        <v>116</v>
      </c>
      <c r="D169" s="69" t="s">
        <v>177</v>
      </c>
      <c r="E169" s="69" t="s">
        <v>197</v>
      </c>
      <c r="F169" s="69" t="str">
        <f t="shared" si="13"/>
        <v>Rigid 14 - 20 t</v>
      </c>
      <c r="G169" s="69" t="s">
        <v>194</v>
      </c>
      <c r="H169" s="69" t="s">
        <v>122</v>
      </c>
      <c r="I169" s="73" t="str">
        <f t="shared" si="12"/>
        <v>HDV, Rigid 14 - 20 t, E VI</v>
      </c>
      <c r="J169" s="74">
        <v>0</v>
      </c>
      <c r="K169" s="74">
        <v>0</v>
      </c>
      <c r="L169" s="74">
        <v>0</v>
      </c>
      <c r="M169" s="74">
        <v>0</v>
      </c>
      <c r="N169" s="74">
        <v>0</v>
      </c>
      <c r="O169" s="74">
        <v>0</v>
      </c>
      <c r="P169" s="74">
        <v>0</v>
      </c>
      <c r="Q169" s="74">
        <v>0</v>
      </c>
      <c r="R169" s="74">
        <v>0</v>
      </c>
      <c r="S169" s="74">
        <v>0</v>
      </c>
      <c r="T169" s="74">
        <v>0</v>
      </c>
      <c r="U169" s="74">
        <v>0</v>
      </c>
      <c r="V169" s="74">
        <v>0</v>
      </c>
      <c r="W169" s="74">
        <v>0</v>
      </c>
      <c r="X169" s="74">
        <v>0</v>
      </c>
      <c r="Y169" s="74">
        <v>0</v>
      </c>
      <c r="Z169" s="74">
        <v>0</v>
      </c>
      <c r="AA169" s="74">
        <v>0</v>
      </c>
      <c r="AB169" s="74">
        <v>0</v>
      </c>
      <c r="AC169" s="74">
        <v>0</v>
      </c>
      <c r="AD169" s="74">
        <v>0</v>
      </c>
      <c r="AE169" s="74">
        <v>0</v>
      </c>
      <c r="AF169" s="74">
        <v>0</v>
      </c>
      <c r="AG169" s="74">
        <v>0</v>
      </c>
      <c r="AH169" s="74">
        <v>0</v>
      </c>
      <c r="AI169" s="74">
        <v>95</v>
      </c>
      <c r="AJ169" s="74">
        <v>231</v>
      </c>
      <c r="AK169" s="74">
        <v>333</v>
      </c>
      <c r="AL169" s="74">
        <v>450</v>
      </c>
      <c r="AM169" s="74">
        <v>565</v>
      </c>
      <c r="AN169" s="74">
        <v>657</v>
      </c>
    </row>
    <row r="170" spans="2:40" x14ac:dyDescent="0.25">
      <c r="B170" s="69" t="s">
        <v>186</v>
      </c>
      <c r="C170" s="69" t="s">
        <v>116</v>
      </c>
      <c r="D170" s="69" t="s">
        <v>177</v>
      </c>
      <c r="E170" s="69" t="s">
        <v>198</v>
      </c>
      <c r="F170" s="69" t="str">
        <f t="shared" si="13"/>
        <v>Rigid 20 - 26 t</v>
      </c>
      <c r="G170" s="69" t="s">
        <v>114</v>
      </c>
      <c r="H170" s="69" t="s">
        <v>114</v>
      </c>
      <c r="I170" s="73" t="str">
        <f t="shared" si="12"/>
        <v>HDV, Rigid 20 - 26 t, Conventional</v>
      </c>
      <c r="J170" s="74">
        <v>2817</v>
      </c>
      <c r="K170" s="74">
        <v>2519</v>
      </c>
      <c r="L170" s="74">
        <v>3025</v>
      </c>
      <c r="M170" s="74">
        <v>3105</v>
      </c>
      <c r="N170" s="74">
        <v>3270</v>
      </c>
      <c r="O170" s="74">
        <v>3191</v>
      </c>
      <c r="P170" s="74">
        <v>2941</v>
      </c>
      <c r="Q170" s="74">
        <v>2729</v>
      </c>
      <c r="R170" s="74">
        <v>2422</v>
      </c>
      <c r="S170" s="74">
        <v>2231</v>
      </c>
      <c r="T170" s="74">
        <v>1799</v>
      </c>
      <c r="U170" s="74">
        <v>1401</v>
      </c>
      <c r="V170" s="74">
        <v>1099</v>
      </c>
      <c r="W170" s="74">
        <v>977</v>
      </c>
      <c r="X170" s="74">
        <v>775</v>
      </c>
      <c r="Y170" s="74">
        <v>468</v>
      </c>
      <c r="Z170" s="74">
        <v>365</v>
      </c>
      <c r="AA170" s="74">
        <v>264</v>
      </c>
      <c r="AB170" s="74">
        <v>191</v>
      </c>
      <c r="AC170" s="74">
        <v>136</v>
      </c>
      <c r="AD170" s="74">
        <v>101</v>
      </c>
      <c r="AE170" s="74">
        <v>80</v>
      </c>
      <c r="AF170" s="74">
        <v>54</v>
      </c>
      <c r="AG170" s="74">
        <v>45</v>
      </c>
      <c r="AH170" s="74">
        <v>37</v>
      </c>
      <c r="AI170" s="74">
        <v>29</v>
      </c>
      <c r="AJ170" s="74">
        <v>23</v>
      </c>
      <c r="AK170" s="74">
        <v>16</v>
      </c>
      <c r="AL170" s="74">
        <v>11</v>
      </c>
      <c r="AM170" s="74">
        <v>7</v>
      </c>
      <c r="AN170" s="74">
        <v>6</v>
      </c>
    </row>
    <row r="171" spans="2:40" x14ac:dyDescent="0.25">
      <c r="B171" s="69" t="s">
        <v>186</v>
      </c>
      <c r="C171" s="69" t="s">
        <v>116</v>
      </c>
      <c r="D171" s="69" t="s">
        <v>177</v>
      </c>
      <c r="E171" s="69" t="s">
        <v>198</v>
      </c>
      <c r="F171" s="69" t="str">
        <f t="shared" si="13"/>
        <v>Rigid 20 - 26 t</v>
      </c>
      <c r="G171" s="69" t="s">
        <v>189</v>
      </c>
      <c r="H171" s="69" t="s">
        <v>117</v>
      </c>
      <c r="I171" s="73" t="str">
        <f t="shared" si="12"/>
        <v>HDV, Rigid 20 - 26 t, E I</v>
      </c>
      <c r="J171" s="74">
        <v>0</v>
      </c>
      <c r="K171" s="74">
        <v>0</v>
      </c>
      <c r="L171" s="74">
        <v>0</v>
      </c>
      <c r="M171" s="74">
        <v>0</v>
      </c>
      <c r="N171" s="74">
        <v>0</v>
      </c>
      <c r="O171" s="74">
        <v>341</v>
      </c>
      <c r="P171" s="74">
        <v>750</v>
      </c>
      <c r="Q171" s="74">
        <v>1227</v>
      </c>
      <c r="R171" s="74">
        <v>1181</v>
      </c>
      <c r="S171" s="74">
        <v>1243</v>
      </c>
      <c r="T171" s="74">
        <v>1081</v>
      </c>
      <c r="U171" s="74">
        <v>1011</v>
      </c>
      <c r="V171" s="74">
        <v>940</v>
      </c>
      <c r="W171" s="74">
        <v>972</v>
      </c>
      <c r="X171" s="74">
        <v>891</v>
      </c>
      <c r="Y171" s="74">
        <v>700</v>
      </c>
      <c r="Z171" s="74">
        <v>554</v>
      </c>
      <c r="AA171" s="74">
        <v>442</v>
      </c>
      <c r="AB171" s="74">
        <v>335</v>
      </c>
      <c r="AC171" s="74">
        <v>246</v>
      </c>
      <c r="AD171" s="74">
        <v>188</v>
      </c>
      <c r="AE171" s="74">
        <v>158</v>
      </c>
      <c r="AF171" s="74">
        <v>135</v>
      </c>
      <c r="AG171" s="74">
        <v>123</v>
      </c>
      <c r="AH171" s="74">
        <v>103</v>
      </c>
      <c r="AI171" s="74">
        <v>80</v>
      </c>
      <c r="AJ171" s="74">
        <v>68</v>
      </c>
      <c r="AK171" s="74">
        <v>50</v>
      </c>
      <c r="AL171" s="74">
        <v>34</v>
      </c>
      <c r="AM171" s="74">
        <v>24</v>
      </c>
      <c r="AN171" s="74">
        <v>20</v>
      </c>
    </row>
    <row r="172" spans="2:40" x14ac:dyDescent="0.25">
      <c r="B172" s="69" t="s">
        <v>186</v>
      </c>
      <c r="C172" s="69" t="s">
        <v>116</v>
      </c>
      <c r="D172" s="69" t="s">
        <v>177</v>
      </c>
      <c r="E172" s="69" t="s">
        <v>198</v>
      </c>
      <c r="F172" s="69" t="str">
        <f t="shared" si="13"/>
        <v>Rigid 20 - 26 t</v>
      </c>
      <c r="G172" s="69" t="s">
        <v>190</v>
      </c>
      <c r="H172" s="69" t="s">
        <v>118</v>
      </c>
      <c r="I172" s="73" t="str">
        <f t="shared" si="12"/>
        <v>HDV, Rigid 20 - 26 t, E II</v>
      </c>
      <c r="J172" s="74">
        <v>0</v>
      </c>
      <c r="K172" s="74">
        <v>0</v>
      </c>
      <c r="L172" s="74">
        <v>0</v>
      </c>
      <c r="M172" s="74">
        <v>0</v>
      </c>
      <c r="N172" s="74">
        <v>0</v>
      </c>
      <c r="O172" s="74">
        <v>0</v>
      </c>
      <c r="P172" s="74">
        <v>0</v>
      </c>
      <c r="Q172" s="74">
        <v>0</v>
      </c>
      <c r="R172" s="74">
        <v>579</v>
      </c>
      <c r="S172" s="74">
        <v>1312</v>
      </c>
      <c r="T172" s="74">
        <v>1794</v>
      </c>
      <c r="U172" s="74">
        <v>2340</v>
      </c>
      <c r="V172" s="74">
        <v>2158</v>
      </c>
      <c r="W172" s="74">
        <v>2285</v>
      </c>
      <c r="X172" s="74">
        <v>2212</v>
      </c>
      <c r="Y172" s="74">
        <v>1874</v>
      </c>
      <c r="Z172" s="74">
        <v>1661</v>
      </c>
      <c r="AA172" s="74">
        <v>1468</v>
      </c>
      <c r="AB172" s="74">
        <v>1224</v>
      </c>
      <c r="AC172" s="74">
        <v>965</v>
      </c>
      <c r="AD172" s="74">
        <v>782</v>
      </c>
      <c r="AE172" s="74">
        <v>677</v>
      </c>
      <c r="AF172" s="74">
        <v>571</v>
      </c>
      <c r="AG172" s="74">
        <v>529</v>
      </c>
      <c r="AH172" s="74">
        <v>458</v>
      </c>
      <c r="AI172" s="74">
        <v>391</v>
      </c>
      <c r="AJ172" s="74">
        <v>381</v>
      </c>
      <c r="AK172" s="74">
        <v>326</v>
      </c>
      <c r="AL172" s="74">
        <v>265</v>
      </c>
      <c r="AM172" s="74">
        <v>218</v>
      </c>
      <c r="AN172" s="74">
        <v>182</v>
      </c>
    </row>
    <row r="173" spans="2:40" x14ac:dyDescent="0.25">
      <c r="B173" s="69" t="s">
        <v>186</v>
      </c>
      <c r="C173" s="69" t="s">
        <v>116</v>
      </c>
      <c r="D173" s="69" t="s">
        <v>177</v>
      </c>
      <c r="E173" s="69" t="s">
        <v>198</v>
      </c>
      <c r="F173" s="69" t="str">
        <f t="shared" si="13"/>
        <v>Rigid 20 - 26 t</v>
      </c>
      <c r="G173" s="69" t="s">
        <v>191</v>
      </c>
      <c r="H173" s="69" t="s">
        <v>119</v>
      </c>
      <c r="I173" s="73" t="str">
        <f t="shared" si="12"/>
        <v>HDV, Rigid 20 - 26 t, E III</v>
      </c>
      <c r="J173" s="74">
        <v>0</v>
      </c>
      <c r="K173" s="74">
        <v>0</v>
      </c>
      <c r="L173" s="74">
        <v>0</v>
      </c>
      <c r="M173" s="74">
        <v>0</v>
      </c>
      <c r="N173" s="74">
        <v>0</v>
      </c>
      <c r="O173" s="74">
        <v>0</v>
      </c>
      <c r="P173" s="74">
        <v>0</v>
      </c>
      <c r="Q173" s="74">
        <v>0</v>
      </c>
      <c r="R173" s="74">
        <v>0</v>
      </c>
      <c r="S173" s="74">
        <v>0</v>
      </c>
      <c r="T173" s="74">
        <v>0</v>
      </c>
      <c r="U173" s="74">
        <v>0</v>
      </c>
      <c r="V173" s="74">
        <v>528</v>
      </c>
      <c r="W173" s="74">
        <v>1152</v>
      </c>
      <c r="X173" s="74">
        <v>1717</v>
      </c>
      <c r="Y173" s="74">
        <v>2207</v>
      </c>
      <c r="Z173" s="74">
        <v>1996</v>
      </c>
      <c r="AA173" s="74">
        <v>1914</v>
      </c>
      <c r="AB173" s="74">
        <v>1759</v>
      </c>
      <c r="AC173" s="74">
        <v>1555</v>
      </c>
      <c r="AD173" s="74">
        <v>1410</v>
      </c>
      <c r="AE173" s="74">
        <v>1321</v>
      </c>
      <c r="AF173" s="74">
        <v>1228</v>
      </c>
      <c r="AG173" s="74">
        <v>1238</v>
      </c>
      <c r="AH173" s="74">
        <v>1203</v>
      </c>
      <c r="AI173" s="74">
        <v>1096</v>
      </c>
      <c r="AJ173" s="74">
        <v>1133</v>
      </c>
      <c r="AK173" s="74">
        <v>1005</v>
      </c>
      <c r="AL173" s="74">
        <v>855</v>
      </c>
      <c r="AM173" s="74">
        <v>726</v>
      </c>
      <c r="AN173" s="74">
        <v>614</v>
      </c>
    </row>
    <row r="174" spans="2:40" x14ac:dyDescent="0.25">
      <c r="B174" s="69" t="s">
        <v>186</v>
      </c>
      <c r="C174" s="69" t="s">
        <v>116</v>
      </c>
      <c r="D174" s="69" t="s">
        <v>177</v>
      </c>
      <c r="E174" s="69" t="s">
        <v>198</v>
      </c>
      <c r="F174" s="69" t="str">
        <f t="shared" si="13"/>
        <v>Rigid 20 - 26 t</v>
      </c>
      <c r="G174" s="69" t="s">
        <v>192</v>
      </c>
      <c r="H174" s="69" t="s">
        <v>120</v>
      </c>
      <c r="I174" s="73" t="str">
        <f t="shared" si="12"/>
        <v>HDV, Rigid 20 - 26 t, E IV</v>
      </c>
      <c r="J174" s="74">
        <v>0</v>
      </c>
      <c r="K174" s="74">
        <v>0</v>
      </c>
      <c r="L174" s="74">
        <v>0</v>
      </c>
      <c r="M174" s="74">
        <v>0</v>
      </c>
      <c r="N174" s="74">
        <v>0</v>
      </c>
      <c r="O174" s="74">
        <v>0</v>
      </c>
      <c r="P174" s="74">
        <v>0</v>
      </c>
      <c r="Q174" s="74">
        <v>0</v>
      </c>
      <c r="R174" s="74">
        <v>0</v>
      </c>
      <c r="S174" s="74">
        <v>0</v>
      </c>
      <c r="T174" s="74">
        <v>0</v>
      </c>
      <c r="U174" s="74">
        <v>0</v>
      </c>
      <c r="V174" s="74">
        <v>0</v>
      </c>
      <c r="W174" s="74">
        <v>0</v>
      </c>
      <c r="X174" s="74">
        <v>0</v>
      </c>
      <c r="Y174" s="74">
        <v>0</v>
      </c>
      <c r="Z174" s="74">
        <v>674</v>
      </c>
      <c r="AA174" s="74">
        <v>1298</v>
      </c>
      <c r="AB174" s="74">
        <v>1605</v>
      </c>
      <c r="AC174" s="74">
        <v>1534</v>
      </c>
      <c r="AD174" s="74">
        <v>1565</v>
      </c>
      <c r="AE174" s="74">
        <v>1509</v>
      </c>
      <c r="AF174" s="74">
        <v>1464</v>
      </c>
      <c r="AG174" s="74">
        <v>1527</v>
      </c>
      <c r="AH174" s="74">
        <v>1570</v>
      </c>
      <c r="AI174" s="74">
        <v>1517</v>
      </c>
      <c r="AJ174" s="74">
        <v>1694</v>
      </c>
      <c r="AK174" s="74">
        <v>1644</v>
      </c>
      <c r="AL174" s="74">
        <v>1559</v>
      </c>
      <c r="AM174" s="74">
        <v>1443</v>
      </c>
      <c r="AN174" s="74">
        <v>1300</v>
      </c>
    </row>
    <row r="175" spans="2:40" x14ac:dyDescent="0.25">
      <c r="B175" s="69" t="s">
        <v>186</v>
      </c>
      <c r="C175" s="69" t="s">
        <v>116</v>
      </c>
      <c r="D175" s="69" t="s">
        <v>177</v>
      </c>
      <c r="E175" s="69" t="s">
        <v>198</v>
      </c>
      <c r="F175" s="69" t="str">
        <f t="shared" si="13"/>
        <v>Rigid 20 - 26 t</v>
      </c>
      <c r="G175" s="69" t="s">
        <v>193</v>
      </c>
      <c r="H175" s="69" t="s">
        <v>121</v>
      </c>
      <c r="I175" s="73" t="str">
        <f t="shared" si="12"/>
        <v>HDV, Rigid 20 - 26 t, E V</v>
      </c>
      <c r="J175" s="74">
        <v>0</v>
      </c>
      <c r="K175" s="74">
        <v>0</v>
      </c>
      <c r="L175" s="74">
        <v>0</v>
      </c>
      <c r="M175" s="74">
        <v>0</v>
      </c>
      <c r="N175" s="74">
        <v>0</v>
      </c>
      <c r="O175" s="74">
        <v>0</v>
      </c>
      <c r="P175" s="74">
        <v>0</v>
      </c>
      <c r="Q175" s="74">
        <v>0</v>
      </c>
      <c r="R175" s="74">
        <v>0</v>
      </c>
      <c r="S175" s="74">
        <v>0</v>
      </c>
      <c r="T175" s="74">
        <v>0</v>
      </c>
      <c r="U175" s="74">
        <v>0</v>
      </c>
      <c r="V175" s="74">
        <v>0</v>
      </c>
      <c r="W175" s="74">
        <v>0</v>
      </c>
      <c r="X175" s="74">
        <v>0</v>
      </c>
      <c r="Y175" s="74">
        <v>0</v>
      </c>
      <c r="Z175" s="74">
        <v>0</v>
      </c>
      <c r="AA175" s="74">
        <v>0</v>
      </c>
      <c r="AB175" s="74">
        <v>0</v>
      </c>
      <c r="AC175" s="74">
        <v>0</v>
      </c>
      <c r="AD175" s="74">
        <v>0</v>
      </c>
      <c r="AE175" s="74">
        <v>126</v>
      </c>
      <c r="AF175" s="74">
        <v>253</v>
      </c>
      <c r="AG175" s="74">
        <v>408</v>
      </c>
      <c r="AH175" s="74">
        <v>655</v>
      </c>
      <c r="AI175" s="74">
        <v>667</v>
      </c>
      <c r="AJ175" s="74">
        <v>815</v>
      </c>
      <c r="AK175" s="74">
        <v>905</v>
      </c>
      <c r="AL175" s="74">
        <v>972</v>
      </c>
      <c r="AM175" s="74">
        <v>999</v>
      </c>
      <c r="AN175" s="74">
        <v>986</v>
      </c>
    </row>
    <row r="176" spans="2:40" x14ac:dyDescent="0.25">
      <c r="B176" s="69" t="s">
        <v>186</v>
      </c>
      <c r="C176" s="69" t="s">
        <v>116</v>
      </c>
      <c r="D176" s="69" t="s">
        <v>177</v>
      </c>
      <c r="E176" s="69" t="s">
        <v>198</v>
      </c>
      <c r="F176" s="69" t="str">
        <f t="shared" si="13"/>
        <v>Rigid 20 - 26 t</v>
      </c>
      <c r="G176" s="69" t="s">
        <v>194</v>
      </c>
      <c r="H176" s="69" t="s">
        <v>122</v>
      </c>
      <c r="I176" s="73" t="str">
        <f t="shared" si="12"/>
        <v>HDV, Rigid 20 - 26 t, E VI</v>
      </c>
      <c r="J176" s="74">
        <v>0</v>
      </c>
      <c r="K176" s="74">
        <v>0</v>
      </c>
      <c r="L176" s="74">
        <v>0</v>
      </c>
      <c r="M176" s="74">
        <v>0</v>
      </c>
      <c r="N176" s="74">
        <v>0</v>
      </c>
      <c r="O176" s="74">
        <v>0</v>
      </c>
      <c r="P176" s="74">
        <v>0</v>
      </c>
      <c r="Q176" s="74">
        <v>0</v>
      </c>
      <c r="R176" s="74">
        <v>0</v>
      </c>
      <c r="S176" s="74">
        <v>0</v>
      </c>
      <c r="T176" s="74">
        <v>0</v>
      </c>
      <c r="U176" s="74">
        <v>0</v>
      </c>
      <c r="V176" s="74">
        <v>0</v>
      </c>
      <c r="W176" s="74">
        <v>0</v>
      </c>
      <c r="X176" s="74">
        <v>0</v>
      </c>
      <c r="Y176" s="74">
        <v>0</v>
      </c>
      <c r="Z176" s="74">
        <v>0</v>
      </c>
      <c r="AA176" s="74">
        <v>0</v>
      </c>
      <c r="AB176" s="74">
        <v>0</v>
      </c>
      <c r="AC176" s="74">
        <v>0</v>
      </c>
      <c r="AD176" s="74">
        <v>0</v>
      </c>
      <c r="AE176" s="74">
        <v>0</v>
      </c>
      <c r="AF176" s="74">
        <v>0</v>
      </c>
      <c r="AG176" s="74">
        <v>0</v>
      </c>
      <c r="AH176" s="74">
        <v>0</v>
      </c>
      <c r="AI176" s="74">
        <v>279</v>
      </c>
      <c r="AJ176" s="74">
        <v>719</v>
      </c>
      <c r="AK176" s="74">
        <v>1108</v>
      </c>
      <c r="AL176" s="74">
        <v>1545</v>
      </c>
      <c r="AM176" s="74">
        <v>1961</v>
      </c>
      <c r="AN176" s="74">
        <v>2275</v>
      </c>
    </row>
    <row r="177" spans="2:40" x14ac:dyDescent="0.25">
      <c r="B177" s="69" t="s">
        <v>186</v>
      </c>
      <c r="C177" s="69" t="s">
        <v>116</v>
      </c>
      <c r="D177" s="69" t="s">
        <v>177</v>
      </c>
      <c r="E177" s="69" t="s">
        <v>199</v>
      </c>
      <c r="F177" s="69" t="str">
        <f t="shared" si="13"/>
        <v>Rigid 26 - 28 t</v>
      </c>
      <c r="G177" s="69" t="s">
        <v>114</v>
      </c>
      <c r="H177" s="69" t="s">
        <v>114</v>
      </c>
      <c r="I177" s="73" t="str">
        <f t="shared" si="12"/>
        <v>HDV, Rigid 26 - 28 t, Conventional</v>
      </c>
      <c r="J177" s="74">
        <v>4623</v>
      </c>
      <c r="K177" s="74">
        <v>4134</v>
      </c>
      <c r="L177" s="74">
        <v>4965</v>
      </c>
      <c r="M177" s="74">
        <v>5096</v>
      </c>
      <c r="N177" s="74">
        <v>5367</v>
      </c>
      <c r="O177" s="74">
        <v>5236</v>
      </c>
      <c r="P177" s="74">
        <v>4827</v>
      </c>
      <c r="Q177" s="74">
        <v>4479</v>
      </c>
      <c r="R177" s="74">
        <v>3974</v>
      </c>
      <c r="S177" s="74">
        <v>3662</v>
      </c>
      <c r="T177" s="74">
        <v>2952</v>
      </c>
      <c r="U177" s="74">
        <v>2299</v>
      </c>
      <c r="V177" s="74">
        <v>1804</v>
      </c>
      <c r="W177" s="74">
        <v>1209</v>
      </c>
      <c r="X177" s="74">
        <v>896</v>
      </c>
      <c r="Y177" s="74">
        <v>587</v>
      </c>
      <c r="Z177" s="74">
        <v>472</v>
      </c>
      <c r="AA177" s="74">
        <v>324</v>
      </c>
      <c r="AB177" s="74">
        <v>213</v>
      </c>
      <c r="AC177" s="74">
        <v>142</v>
      </c>
      <c r="AD177" s="74">
        <v>101</v>
      </c>
      <c r="AE177" s="74">
        <v>78</v>
      </c>
      <c r="AF177" s="74">
        <v>51</v>
      </c>
      <c r="AG177" s="74">
        <v>44</v>
      </c>
      <c r="AH177" s="74">
        <v>36</v>
      </c>
      <c r="AI177" s="74">
        <v>30</v>
      </c>
      <c r="AJ177" s="74">
        <v>23</v>
      </c>
      <c r="AK177" s="74">
        <v>15</v>
      </c>
      <c r="AL177" s="74">
        <v>10</v>
      </c>
      <c r="AM177" s="74">
        <v>6</v>
      </c>
      <c r="AN177" s="74">
        <v>5</v>
      </c>
    </row>
    <row r="178" spans="2:40" x14ac:dyDescent="0.25">
      <c r="B178" s="69" t="s">
        <v>186</v>
      </c>
      <c r="C178" s="69" t="s">
        <v>116</v>
      </c>
      <c r="D178" s="69" t="s">
        <v>177</v>
      </c>
      <c r="E178" s="69" t="s">
        <v>199</v>
      </c>
      <c r="F178" s="69" t="str">
        <f t="shared" si="13"/>
        <v>Rigid 26 - 28 t</v>
      </c>
      <c r="G178" s="69" t="s">
        <v>189</v>
      </c>
      <c r="H178" s="69" t="s">
        <v>117</v>
      </c>
      <c r="I178" s="73" t="str">
        <f t="shared" si="12"/>
        <v>HDV, Rigid 26 - 28 t, E I</v>
      </c>
      <c r="J178" s="74">
        <v>0</v>
      </c>
      <c r="K178" s="74">
        <v>0</v>
      </c>
      <c r="L178" s="74">
        <v>0</v>
      </c>
      <c r="M178" s="74">
        <v>0</v>
      </c>
      <c r="N178" s="74">
        <v>0</v>
      </c>
      <c r="O178" s="74">
        <v>559</v>
      </c>
      <c r="P178" s="74">
        <v>1231</v>
      </c>
      <c r="Q178" s="74">
        <v>2013</v>
      </c>
      <c r="R178" s="74">
        <v>1937</v>
      </c>
      <c r="S178" s="74">
        <v>2040</v>
      </c>
      <c r="T178" s="74">
        <v>1775</v>
      </c>
      <c r="U178" s="74">
        <v>1659</v>
      </c>
      <c r="V178" s="74">
        <v>1543</v>
      </c>
      <c r="W178" s="74">
        <v>1203</v>
      </c>
      <c r="X178" s="74">
        <v>1030</v>
      </c>
      <c r="Y178" s="74">
        <v>879</v>
      </c>
      <c r="Z178" s="74">
        <v>717</v>
      </c>
      <c r="AA178" s="74">
        <v>544</v>
      </c>
      <c r="AB178" s="74">
        <v>375</v>
      </c>
      <c r="AC178" s="74">
        <v>257</v>
      </c>
      <c r="AD178" s="74">
        <v>188</v>
      </c>
      <c r="AE178" s="74">
        <v>155</v>
      </c>
      <c r="AF178" s="74">
        <v>128</v>
      </c>
      <c r="AG178" s="74">
        <v>122</v>
      </c>
      <c r="AH178" s="74">
        <v>100</v>
      </c>
      <c r="AI178" s="74">
        <v>83</v>
      </c>
      <c r="AJ178" s="74">
        <v>68</v>
      </c>
      <c r="AK178" s="74">
        <v>47</v>
      </c>
      <c r="AL178" s="74">
        <v>31</v>
      </c>
      <c r="AM178" s="74">
        <v>22</v>
      </c>
      <c r="AN178" s="74">
        <v>19</v>
      </c>
    </row>
    <row r="179" spans="2:40" x14ac:dyDescent="0.25">
      <c r="B179" s="69" t="s">
        <v>186</v>
      </c>
      <c r="C179" s="69" t="s">
        <v>116</v>
      </c>
      <c r="D179" s="69" t="s">
        <v>177</v>
      </c>
      <c r="E179" s="69" t="s">
        <v>199</v>
      </c>
      <c r="F179" s="69" t="str">
        <f t="shared" si="13"/>
        <v>Rigid 26 - 28 t</v>
      </c>
      <c r="G179" s="69" t="s">
        <v>190</v>
      </c>
      <c r="H179" s="69" t="s">
        <v>118</v>
      </c>
      <c r="I179" s="73" t="str">
        <f t="shared" si="12"/>
        <v>HDV, Rigid 26 - 28 t, E II</v>
      </c>
      <c r="J179" s="74">
        <v>0</v>
      </c>
      <c r="K179" s="74">
        <v>0</v>
      </c>
      <c r="L179" s="74">
        <v>0</v>
      </c>
      <c r="M179" s="74">
        <v>0</v>
      </c>
      <c r="N179" s="74">
        <v>0</v>
      </c>
      <c r="O179" s="74">
        <v>0</v>
      </c>
      <c r="P179" s="74">
        <v>0</v>
      </c>
      <c r="Q179" s="74">
        <v>0</v>
      </c>
      <c r="R179" s="74">
        <v>951</v>
      </c>
      <c r="S179" s="74">
        <v>2153</v>
      </c>
      <c r="T179" s="74">
        <v>2944</v>
      </c>
      <c r="U179" s="74">
        <v>3840</v>
      </c>
      <c r="V179" s="74">
        <v>3542</v>
      </c>
      <c r="W179" s="74">
        <v>2826</v>
      </c>
      <c r="X179" s="74">
        <v>2559</v>
      </c>
      <c r="Y179" s="74">
        <v>2352</v>
      </c>
      <c r="Z179" s="74">
        <v>2148</v>
      </c>
      <c r="AA179" s="74">
        <v>1806</v>
      </c>
      <c r="AB179" s="74">
        <v>1370</v>
      </c>
      <c r="AC179" s="74">
        <v>1008</v>
      </c>
      <c r="AD179" s="74">
        <v>782</v>
      </c>
      <c r="AE179" s="74">
        <v>665</v>
      </c>
      <c r="AF179" s="74">
        <v>541</v>
      </c>
      <c r="AG179" s="74">
        <v>523</v>
      </c>
      <c r="AH179" s="74">
        <v>445</v>
      </c>
      <c r="AI179" s="74">
        <v>403</v>
      </c>
      <c r="AJ179" s="74">
        <v>377</v>
      </c>
      <c r="AK179" s="74">
        <v>312</v>
      </c>
      <c r="AL179" s="74">
        <v>242</v>
      </c>
      <c r="AM179" s="74">
        <v>200</v>
      </c>
      <c r="AN179" s="74">
        <v>171</v>
      </c>
    </row>
    <row r="180" spans="2:40" x14ac:dyDescent="0.25">
      <c r="B180" s="69" t="s">
        <v>186</v>
      </c>
      <c r="C180" s="69" t="s">
        <v>116</v>
      </c>
      <c r="D180" s="69" t="s">
        <v>177</v>
      </c>
      <c r="E180" s="69" t="s">
        <v>199</v>
      </c>
      <c r="F180" s="69" t="str">
        <f t="shared" si="13"/>
        <v>Rigid 26 - 28 t</v>
      </c>
      <c r="G180" s="69" t="s">
        <v>191</v>
      </c>
      <c r="H180" s="69" t="s">
        <v>119</v>
      </c>
      <c r="I180" s="73" t="str">
        <f t="shared" si="12"/>
        <v>HDV, Rigid 26 - 28 t, E III</v>
      </c>
      <c r="J180" s="74">
        <v>0</v>
      </c>
      <c r="K180" s="74">
        <v>0</v>
      </c>
      <c r="L180" s="74">
        <v>0</v>
      </c>
      <c r="M180" s="74">
        <v>0</v>
      </c>
      <c r="N180" s="74">
        <v>0</v>
      </c>
      <c r="O180" s="74">
        <v>0</v>
      </c>
      <c r="P180" s="74">
        <v>0</v>
      </c>
      <c r="Q180" s="74">
        <v>0</v>
      </c>
      <c r="R180" s="74">
        <v>0</v>
      </c>
      <c r="S180" s="74">
        <v>0</v>
      </c>
      <c r="T180" s="74">
        <v>0</v>
      </c>
      <c r="U180" s="74">
        <v>0</v>
      </c>
      <c r="V180" s="74">
        <v>866</v>
      </c>
      <c r="W180" s="74">
        <v>1425</v>
      </c>
      <c r="X180" s="74">
        <v>1986</v>
      </c>
      <c r="Y180" s="74">
        <v>2769</v>
      </c>
      <c r="Z180" s="74">
        <v>2581</v>
      </c>
      <c r="AA180" s="74">
        <v>2355</v>
      </c>
      <c r="AB180" s="74">
        <v>1969</v>
      </c>
      <c r="AC180" s="74">
        <v>1623</v>
      </c>
      <c r="AD180" s="74">
        <v>1410</v>
      </c>
      <c r="AE180" s="74">
        <v>1298</v>
      </c>
      <c r="AF180" s="74">
        <v>1164</v>
      </c>
      <c r="AG180" s="74">
        <v>1226</v>
      </c>
      <c r="AH180" s="74">
        <v>1169</v>
      </c>
      <c r="AI180" s="74">
        <v>1129</v>
      </c>
      <c r="AJ180" s="74">
        <v>1121</v>
      </c>
      <c r="AK180" s="74">
        <v>961</v>
      </c>
      <c r="AL180" s="74">
        <v>783</v>
      </c>
      <c r="AM180" s="74">
        <v>668</v>
      </c>
      <c r="AN180" s="74">
        <v>576</v>
      </c>
    </row>
    <row r="181" spans="2:40" x14ac:dyDescent="0.25">
      <c r="B181" s="69" t="s">
        <v>186</v>
      </c>
      <c r="C181" s="69" t="s">
        <v>116</v>
      </c>
      <c r="D181" s="69" t="s">
        <v>177</v>
      </c>
      <c r="E181" s="69" t="s">
        <v>199</v>
      </c>
      <c r="F181" s="69" t="str">
        <f t="shared" si="13"/>
        <v>Rigid 26 - 28 t</v>
      </c>
      <c r="G181" s="69" t="s">
        <v>192</v>
      </c>
      <c r="H181" s="69" t="s">
        <v>120</v>
      </c>
      <c r="I181" s="73" t="str">
        <f t="shared" si="12"/>
        <v>HDV, Rigid 26 - 28 t, E IV</v>
      </c>
      <c r="J181" s="74">
        <v>0</v>
      </c>
      <c r="K181" s="74">
        <v>0</v>
      </c>
      <c r="L181" s="74">
        <v>0</v>
      </c>
      <c r="M181" s="74">
        <v>0</v>
      </c>
      <c r="N181" s="74">
        <v>0</v>
      </c>
      <c r="O181" s="74">
        <v>0</v>
      </c>
      <c r="P181" s="74">
        <v>0</v>
      </c>
      <c r="Q181" s="74">
        <v>0</v>
      </c>
      <c r="R181" s="74">
        <v>0</v>
      </c>
      <c r="S181" s="74">
        <v>0</v>
      </c>
      <c r="T181" s="74">
        <v>0</v>
      </c>
      <c r="U181" s="74">
        <v>0</v>
      </c>
      <c r="V181" s="74">
        <v>0</v>
      </c>
      <c r="W181" s="74">
        <v>0</v>
      </c>
      <c r="X181" s="74">
        <v>0</v>
      </c>
      <c r="Y181" s="74">
        <v>0</v>
      </c>
      <c r="Z181" s="74">
        <v>872</v>
      </c>
      <c r="AA181" s="74">
        <v>1597</v>
      </c>
      <c r="AB181" s="74">
        <v>1796</v>
      </c>
      <c r="AC181" s="74">
        <v>1601</v>
      </c>
      <c r="AD181" s="74">
        <v>1566</v>
      </c>
      <c r="AE181" s="74">
        <v>1482</v>
      </c>
      <c r="AF181" s="74">
        <v>1388</v>
      </c>
      <c r="AG181" s="74">
        <v>1511</v>
      </c>
      <c r="AH181" s="74">
        <v>1526</v>
      </c>
      <c r="AI181" s="74">
        <v>1563</v>
      </c>
      <c r="AJ181" s="74">
        <v>1676</v>
      </c>
      <c r="AK181" s="74">
        <v>1572</v>
      </c>
      <c r="AL181" s="74">
        <v>1428</v>
      </c>
      <c r="AM181" s="74">
        <v>1327</v>
      </c>
      <c r="AN181" s="74">
        <v>1220</v>
      </c>
    </row>
    <row r="182" spans="2:40" x14ac:dyDescent="0.25">
      <c r="B182" s="69" t="s">
        <v>186</v>
      </c>
      <c r="C182" s="69" t="s">
        <v>116</v>
      </c>
      <c r="D182" s="69" t="s">
        <v>177</v>
      </c>
      <c r="E182" s="69" t="s">
        <v>199</v>
      </c>
      <c r="F182" s="69" t="str">
        <f t="shared" si="13"/>
        <v>Rigid 26 - 28 t</v>
      </c>
      <c r="G182" s="69" t="s">
        <v>193</v>
      </c>
      <c r="H182" s="69" t="s">
        <v>121</v>
      </c>
      <c r="I182" s="73" t="str">
        <f t="shared" si="12"/>
        <v>HDV, Rigid 26 - 28 t, E V</v>
      </c>
      <c r="J182" s="74">
        <v>0</v>
      </c>
      <c r="K182" s="74">
        <v>0</v>
      </c>
      <c r="L182" s="74">
        <v>0</v>
      </c>
      <c r="M182" s="74">
        <v>0</v>
      </c>
      <c r="N182" s="74">
        <v>0</v>
      </c>
      <c r="O182" s="74">
        <v>0</v>
      </c>
      <c r="P182" s="74">
        <v>0</v>
      </c>
      <c r="Q182" s="74">
        <v>0</v>
      </c>
      <c r="R182" s="74">
        <v>0</v>
      </c>
      <c r="S182" s="74">
        <v>0</v>
      </c>
      <c r="T182" s="74">
        <v>0</v>
      </c>
      <c r="U182" s="74">
        <v>0</v>
      </c>
      <c r="V182" s="74">
        <v>0</v>
      </c>
      <c r="W182" s="74">
        <v>0</v>
      </c>
      <c r="X182" s="74">
        <v>0</v>
      </c>
      <c r="Y182" s="74">
        <v>0</v>
      </c>
      <c r="Z182" s="74">
        <v>0</v>
      </c>
      <c r="AA182" s="74">
        <v>0</v>
      </c>
      <c r="AB182" s="74">
        <v>0</v>
      </c>
      <c r="AC182" s="74">
        <v>0</v>
      </c>
      <c r="AD182" s="74">
        <v>0</v>
      </c>
      <c r="AE182" s="74">
        <v>124</v>
      </c>
      <c r="AF182" s="74">
        <v>240</v>
      </c>
      <c r="AG182" s="74">
        <v>403</v>
      </c>
      <c r="AH182" s="74">
        <v>637</v>
      </c>
      <c r="AI182" s="74">
        <v>687</v>
      </c>
      <c r="AJ182" s="74">
        <v>807</v>
      </c>
      <c r="AK182" s="74">
        <v>865</v>
      </c>
      <c r="AL182" s="74">
        <v>890</v>
      </c>
      <c r="AM182" s="74">
        <v>918</v>
      </c>
      <c r="AN182" s="74">
        <v>926</v>
      </c>
    </row>
    <row r="183" spans="2:40" x14ac:dyDescent="0.25">
      <c r="B183" s="69" t="s">
        <v>186</v>
      </c>
      <c r="C183" s="69" t="s">
        <v>116</v>
      </c>
      <c r="D183" s="69" t="s">
        <v>177</v>
      </c>
      <c r="E183" s="69" t="s">
        <v>199</v>
      </c>
      <c r="F183" s="69" t="str">
        <f t="shared" si="13"/>
        <v>Rigid 26 - 28 t</v>
      </c>
      <c r="G183" s="69" t="s">
        <v>194</v>
      </c>
      <c r="H183" s="69" t="s">
        <v>122</v>
      </c>
      <c r="I183" s="73" t="str">
        <f t="shared" si="12"/>
        <v>HDV, Rigid 26 - 28 t, E VI</v>
      </c>
      <c r="J183" s="74">
        <v>0</v>
      </c>
      <c r="K183" s="74">
        <v>0</v>
      </c>
      <c r="L183" s="74">
        <v>0</v>
      </c>
      <c r="M183" s="74">
        <v>0</v>
      </c>
      <c r="N183" s="74">
        <v>0</v>
      </c>
      <c r="O183" s="74">
        <v>0</v>
      </c>
      <c r="P183" s="74">
        <v>0</v>
      </c>
      <c r="Q183" s="74">
        <v>0</v>
      </c>
      <c r="R183" s="74">
        <v>0</v>
      </c>
      <c r="S183" s="74">
        <v>0</v>
      </c>
      <c r="T183" s="74">
        <v>0</v>
      </c>
      <c r="U183" s="74">
        <v>0</v>
      </c>
      <c r="V183" s="74">
        <v>0</v>
      </c>
      <c r="W183" s="74">
        <v>0</v>
      </c>
      <c r="X183" s="74">
        <v>0</v>
      </c>
      <c r="Y183" s="74">
        <v>0</v>
      </c>
      <c r="Z183" s="74">
        <v>0</v>
      </c>
      <c r="AA183" s="74">
        <v>0</v>
      </c>
      <c r="AB183" s="74">
        <v>0</v>
      </c>
      <c r="AC183" s="74">
        <v>0</v>
      </c>
      <c r="AD183" s="74">
        <v>0</v>
      </c>
      <c r="AE183" s="74">
        <v>0</v>
      </c>
      <c r="AF183" s="74">
        <v>0</v>
      </c>
      <c r="AG183" s="74">
        <v>0</v>
      </c>
      <c r="AH183" s="74">
        <v>0</v>
      </c>
      <c r="AI183" s="74">
        <v>287</v>
      </c>
      <c r="AJ183" s="74">
        <v>711</v>
      </c>
      <c r="AK183" s="74">
        <v>1060</v>
      </c>
      <c r="AL183" s="74">
        <v>1415</v>
      </c>
      <c r="AM183" s="74">
        <v>1804</v>
      </c>
      <c r="AN183" s="74">
        <v>2135</v>
      </c>
    </row>
    <row r="184" spans="2:40" x14ac:dyDescent="0.25">
      <c r="B184" s="69" t="s">
        <v>186</v>
      </c>
      <c r="C184" s="69" t="s">
        <v>116</v>
      </c>
      <c r="D184" s="69" t="s">
        <v>177</v>
      </c>
      <c r="E184" s="69" t="s">
        <v>200</v>
      </c>
      <c r="F184" s="69" t="str">
        <f t="shared" si="13"/>
        <v>Rigid 28 - 32 t</v>
      </c>
      <c r="G184" s="69" t="s">
        <v>114</v>
      </c>
      <c r="H184" s="69" t="s">
        <v>114</v>
      </c>
      <c r="I184" s="73" t="str">
        <f t="shared" si="12"/>
        <v>HDV, Rigid 28 - 32 t, Conventional</v>
      </c>
      <c r="J184" s="74">
        <v>1779</v>
      </c>
      <c r="K184" s="74">
        <v>1591</v>
      </c>
      <c r="L184" s="74">
        <v>1911</v>
      </c>
      <c r="M184" s="74">
        <v>1961</v>
      </c>
      <c r="N184" s="74">
        <v>2065</v>
      </c>
      <c r="O184" s="74">
        <v>2015</v>
      </c>
      <c r="P184" s="74">
        <v>1857</v>
      </c>
      <c r="Q184" s="74">
        <v>1723</v>
      </c>
      <c r="R184" s="74">
        <v>1529</v>
      </c>
      <c r="S184" s="74">
        <v>1409</v>
      </c>
      <c r="T184" s="74">
        <v>1136</v>
      </c>
      <c r="U184" s="74">
        <v>885</v>
      </c>
      <c r="V184" s="74">
        <v>694</v>
      </c>
      <c r="W184" s="74">
        <v>648</v>
      </c>
      <c r="X184" s="74">
        <v>520</v>
      </c>
      <c r="Y184" s="74">
        <v>381</v>
      </c>
      <c r="Z184" s="74">
        <v>331</v>
      </c>
      <c r="AA184" s="74">
        <v>241</v>
      </c>
      <c r="AB184" s="74">
        <v>162</v>
      </c>
      <c r="AC184" s="74">
        <v>105</v>
      </c>
      <c r="AD184" s="74">
        <v>79</v>
      </c>
      <c r="AE184" s="74">
        <v>63</v>
      </c>
      <c r="AF184" s="74">
        <v>40</v>
      </c>
      <c r="AG184" s="74">
        <v>36</v>
      </c>
      <c r="AH184" s="74">
        <v>29</v>
      </c>
      <c r="AI184" s="74">
        <v>25</v>
      </c>
      <c r="AJ184" s="74">
        <v>20</v>
      </c>
      <c r="AK184" s="74">
        <v>14</v>
      </c>
      <c r="AL184" s="74">
        <v>9</v>
      </c>
      <c r="AM184" s="74">
        <v>6</v>
      </c>
      <c r="AN184" s="74">
        <v>5</v>
      </c>
    </row>
    <row r="185" spans="2:40" x14ac:dyDescent="0.25">
      <c r="B185" s="69" t="s">
        <v>186</v>
      </c>
      <c r="C185" s="69" t="s">
        <v>116</v>
      </c>
      <c r="D185" s="69" t="s">
        <v>177</v>
      </c>
      <c r="E185" s="69" t="s">
        <v>200</v>
      </c>
      <c r="F185" s="69" t="str">
        <f t="shared" si="13"/>
        <v>Rigid 28 - 32 t</v>
      </c>
      <c r="G185" s="69" t="s">
        <v>189</v>
      </c>
      <c r="H185" s="69" t="s">
        <v>117</v>
      </c>
      <c r="I185" s="73" t="str">
        <f t="shared" si="12"/>
        <v>HDV, Rigid 28 - 32 t, E I</v>
      </c>
      <c r="J185" s="74">
        <v>0</v>
      </c>
      <c r="K185" s="74">
        <v>0</v>
      </c>
      <c r="L185" s="74">
        <v>0</v>
      </c>
      <c r="M185" s="74">
        <v>0</v>
      </c>
      <c r="N185" s="74">
        <v>0</v>
      </c>
      <c r="O185" s="74">
        <v>215</v>
      </c>
      <c r="P185" s="74">
        <v>474</v>
      </c>
      <c r="Q185" s="74">
        <v>775</v>
      </c>
      <c r="R185" s="74">
        <v>746</v>
      </c>
      <c r="S185" s="74">
        <v>785</v>
      </c>
      <c r="T185" s="74">
        <v>683</v>
      </c>
      <c r="U185" s="74">
        <v>638</v>
      </c>
      <c r="V185" s="74">
        <v>594</v>
      </c>
      <c r="W185" s="74">
        <v>645</v>
      </c>
      <c r="X185" s="74">
        <v>598</v>
      </c>
      <c r="Y185" s="74">
        <v>571</v>
      </c>
      <c r="Z185" s="74">
        <v>503</v>
      </c>
      <c r="AA185" s="74">
        <v>405</v>
      </c>
      <c r="AB185" s="74">
        <v>284</v>
      </c>
      <c r="AC185" s="74">
        <v>190</v>
      </c>
      <c r="AD185" s="74">
        <v>146</v>
      </c>
      <c r="AE185" s="74">
        <v>125</v>
      </c>
      <c r="AF185" s="74">
        <v>100</v>
      </c>
      <c r="AG185" s="74">
        <v>98</v>
      </c>
      <c r="AH185" s="74">
        <v>80</v>
      </c>
      <c r="AI185" s="74">
        <v>69</v>
      </c>
      <c r="AJ185" s="74">
        <v>58</v>
      </c>
      <c r="AK185" s="74">
        <v>42</v>
      </c>
      <c r="AL185" s="74">
        <v>29</v>
      </c>
      <c r="AM185" s="74">
        <v>20</v>
      </c>
      <c r="AN185" s="74">
        <v>17</v>
      </c>
    </row>
    <row r="186" spans="2:40" x14ac:dyDescent="0.25">
      <c r="B186" s="69" t="s">
        <v>186</v>
      </c>
      <c r="C186" s="69" t="s">
        <v>116</v>
      </c>
      <c r="D186" s="69" t="s">
        <v>177</v>
      </c>
      <c r="E186" s="69" t="s">
        <v>200</v>
      </c>
      <c r="F186" s="69" t="str">
        <f t="shared" si="13"/>
        <v>Rigid 28 - 32 t</v>
      </c>
      <c r="G186" s="69" t="s">
        <v>190</v>
      </c>
      <c r="H186" s="69" t="s">
        <v>118</v>
      </c>
      <c r="I186" s="73" t="str">
        <f t="shared" si="12"/>
        <v>HDV, Rigid 28 - 32 t, E II</v>
      </c>
      <c r="J186" s="74">
        <v>0</v>
      </c>
      <c r="K186" s="74">
        <v>0</v>
      </c>
      <c r="L186" s="74">
        <v>0</v>
      </c>
      <c r="M186" s="74">
        <v>0</v>
      </c>
      <c r="N186" s="74">
        <v>0</v>
      </c>
      <c r="O186" s="74">
        <v>0</v>
      </c>
      <c r="P186" s="74">
        <v>0</v>
      </c>
      <c r="Q186" s="74">
        <v>0</v>
      </c>
      <c r="R186" s="74">
        <v>366</v>
      </c>
      <c r="S186" s="74">
        <v>828</v>
      </c>
      <c r="T186" s="74">
        <v>1133</v>
      </c>
      <c r="U186" s="74">
        <v>1478</v>
      </c>
      <c r="V186" s="74">
        <v>1363</v>
      </c>
      <c r="W186" s="74">
        <v>1515</v>
      </c>
      <c r="X186" s="74">
        <v>1484</v>
      </c>
      <c r="Y186" s="74">
        <v>1528</v>
      </c>
      <c r="Z186" s="74">
        <v>1506</v>
      </c>
      <c r="AA186" s="74">
        <v>1344</v>
      </c>
      <c r="AB186" s="74">
        <v>1038</v>
      </c>
      <c r="AC186" s="74">
        <v>746</v>
      </c>
      <c r="AD186" s="74">
        <v>609</v>
      </c>
      <c r="AE186" s="74">
        <v>535</v>
      </c>
      <c r="AF186" s="74">
        <v>424</v>
      </c>
      <c r="AG186" s="74">
        <v>422</v>
      </c>
      <c r="AH186" s="74">
        <v>357</v>
      </c>
      <c r="AI186" s="74">
        <v>334</v>
      </c>
      <c r="AJ186" s="74">
        <v>323</v>
      </c>
      <c r="AK186" s="74">
        <v>277</v>
      </c>
      <c r="AL186" s="74">
        <v>225</v>
      </c>
      <c r="AM186" s="74">
        <v>186</v>
      </c>
      <c r="AN186" s="74">
        <v>160</v>
      </c>
    </row>
    <row r="187" spans="2:40" x14ac:dyDescent="0.25">
      <c r="B187" s="69" t="s">
        <v>186</v>
      </c>
      <c r="C187" s="69" t="s">
        <v>116</v>
      </c>
      <c r="D187" s="69" t="s">
        <v>177</v>
      </c>
      <c r="E187" s="69" t="s">
        <v>200</v>
      </c>
      <c r="F187" s="69" t="str">
        <f t="shared" si="13"/>
        <v>Rigid 28 - 32 t</v>
      </c>
      <c r="G187" s="69" t="s">
        <v>191</v>
      </c>
      <c r="H187" s="69" t="s">
        <v>119</v>
      </c>
      <c r="I187" s="73" t="str">
        <f t="shared" si="12"/>
        <v>HDV, Rigid 28 - 32 t, E III</v>
      </c>
      <c r="J187" s="74">
        <v>0</v>
      </c>
      <c r="K187" s="74">
        <v>0</v>
      </c>
      <c r="L187" s="74">
        <v>0</v>
      </c>
      <c r="M187" s="74">
        <v>0</v>
      </c>
      <c r="N187" s="74">
        <v>0</v>
      </c>
      <c r="O187" s="74">
        <v>0</v>
      </c>
      <c r="P187" s="74">
        <v>0</v>
      </c>
      <c r="Q187" s="74">
        <v>0</v>
      </c>
      <c r="R187" s="74">
        <v>0</v>
      </c>
      <c r="S187" s="74">
        <v>0</v>
      </c>
      <c r="T187" s="74">
        <v>0</v>
      </c>
      <c r="U187" s="74">
        <v>0</v>
      </c>
      <c r="V187" s="74">
        <v>333</v>
      </c>
      <c r="W187" s="74">
        <v>764</v>
      </c>
      <c r="X187" s="74">
        <v>1152</v>
      </c>
      <c r="Y187" s="74">
        <v>1798</v>
      </c>
      <c r="Z187" s="74">
        <v>1810</v>
      </c>
      <c r="AA187" s="74">
        <v>1752</v>
      </c>
      <c r="AB187" s="74">
        <v>1491</v>
      </c>
      <c r="AC187" s="74">
        <v>1202</v>
      </c>
      <c r="AD187" s="74">
        <v>1099</v>
      </c>
      <c r="AE187" s="74">
        <v>1045</v>
      </c>
      <c r="AF187" s="74">
        <v>911</v>
      </c>
      <c r="AG187" s="74">
        <v>988</v>
      </c>
      <c r="AH187" s="74">
        <v>937</v>
      </c>
      <c r="AI187" s="74">
        <v>935</v>
      </c>
      <c r="AJ187" s="74">
        <v>962</v>
      </c>
      <c r="AK187" s="74">
        <v>853</v>
      </c>
      <c r="AL187" s="74">
        <v>727</v>
      </c>
      <c r="AM187" s="74">
        <v>620</v>
      </c>
      <c r="AN187" s="74">
        <v>541</v>
      </c>
    </row>
    <row r="188" spans="2:40" x14ac:dyDescent="0.25">
      <c r="B188" s="69" t="s">
        <v>186</v>
      </c>
      <c r="C188" s="69" t="s">
        <v>116</v>
      </c>
      <c r="D188" s="69" t="s">
        <v>177</v>
      </c>
      <c r="E188" s="69" t="s">
        <v>200</v>
      </c>
      <c r="F188" s="69" t="str">
        <f t="shared" si="13"/>
        <v>Rigid 28 - 32 t</v>
      </c>
      <c r="G188" s="69" t="s">
        <v>192</v>
      </c>
      <c r="H188" s="69" t="s">
        <v>120</v>
      </c>
      <c r="I188" s="73" t="str">
        <f t="shared" si="12"/>
        <v>HDV, Rigid 28 - 32 t, E IV</v>
      </c>
      <c r="J188" s="74">
        <v>0</v>
      </c>
      <c r="K188" s="74">
        <v>0</v>
      </c>
      <c r="L188" s="74">
        <v>0</v>
      </c>
      <c r="M188" s="74">
        <v>0</v>
      </c>
      <c r="N188" s="74">
        <v>0</v>
      </c>
      <c r="O188" s="74">
        <v>0</v>
      </c>
      <c r="P188" s="74">
        <v>0</v>
      </c>
      <c r="Q188" s="74">
        <v>0</v>
      </c>
      <c r="R188" s="74">
        <v>0</v>
      </c>
      <c r="S188" s="74">
        <v>0</v>
      </c>
      <c r="T188" s="74">
        <v>0</v>
      </c>
      <c r="U188" s="74">
        <v>0</v>
      </c>
      <c r="V188" s="74">
        <v>0</v>
      </c>
      <c r="W188" s="74">
        <v>0</v>
      </c>
      <c r="X188" s="74">
        <v>0</v>
      </c>
      <c r="Y188" s="74">
        <v>0</v>
      </c>
      <c r="Z188" s="74">
        <v>611</v>
      </c>
      <c r="AA188" s="74">
        <v>1188</v>
      </c>
      <c r="AB188" s="74">
        <v>1360</v>
      </c>
      <c r="AC188" s="74">
        <v>1186</v>
      </c>
      <c r="AD188" s="74">
        <v>1220</v>
      </c>
      <c r="AE188" s="74">
        <v>1193</v>
      </c>
      <c r="AF188" s="74">
        <v>1087</v>
      </c>
      <c r="AG188" s="74">
        <v>1218</v>
      </c>
      <c r="AH188" s="74">
        <v>1224</v>
      </c>
      <c r="AI188" s="74">
        <v>1295</v>
      </c>
      <c r="AJ188" s="74">
        <v>1437</v>
      </c>
      <c r="AK188" s="74">
        <v>1395</v>
      </c>
      <c r="AL188" s="74">
        <v>1326</v>
      </c>
      <c r="AM188" s="74">
        <v>1232</v>
      </c>
      <c r="AN188" s="74">
        <v>1145</v>
      </c>
    </row>
    <row r="189" spans="2:40" x14ac:dyDescent="0.25">
      <c r="B189" s="69" t="s">
        <v>186</v>
      </c>
      <c r="C189" s="69" t="s">
        <v>116</v>
      </c>
      <c r="D189" s="69" t="s">
        <v>177</v>
      </c>
      <c r="E189" s="69" t="s">
        <v>200</v>
      </c>
      <c r="F189" s="69" t="str">
        <f t="shared" si="13"/>
        <v>Rigid 28 - 32 t</v>
      </c>
      <c r="G189" s="69" t="s">
        <v>193</v>
      </c>
      <c r="H189" s="69" t="s">
        <v>121</v>
      </c>
      <c r="I189" s="73" t="str">
        <f t="shared" si="12"/>
        <v>HDV, Rigid 28 - 32 t, E V</v>
      </c>
      <c r="J189" s="74">
        <v>0</v>
      </c>
      <c r="K189" s="74">
        <v>0</v>
      </c>
      <c r="L189" s="74">
        <v>0</v>
      </c>
      <c r="M189" s="74">
        <v>0</v>
      </c>
      <c r="N189" s="74">
        <v>0</v>
      </c>
      <c r="O189" s="74">
        <v>0</v>
      </c>
      <c r="P189" s="74">
        <v>0</v>
      </c>
      <c r="Q189" s="74">
        <v>0</v>
      </c>
      <c r="R189" s="74">
        <v>0</v>
      </c>
      <c r="S189" s="74">
        <v>0</v>
      </c>
      <c r="T189" s="74">
        <v>0</v>
      </c>
      <c r="U189" s="74">
        <v>0</v>
      </c>
      <c r="V189" s="74">
        <v>0</v>
      </c>
      <c r="W189" s="74">
        <v>0</v>
      </c>
      <c r="X189" s="74">
        <v>0</v>
      </c>
      <c r="Y189" s="74">
        <v>0</v>
      </c>
      <c r="Z189" s="74">
        <v>0</v>
      </c>
      <c r="AA189" s="74">
        <v>0</v>
      </c>
      <c r="AB189" s="74">
        <v>0</v>
      </c>
      <c r="AC189" s="74">
        <v>0</v>
      </c>
      <c r="AD189" s="74">
        <v>0</v>
      </c>
      <c r="AE189" s="74">
        <v>100</v>
      </c>
      <c r="AF189" s="74">
        <v>188</v>
      </c>
      <c r="AG189" s="74">
        <v>325</v>
      </c>
      <c r="AH189" s="74">
        <v>511</v>
      </c>
      <c r="AI189" s="74">
        <v>569</v>
      </c>
      <c r="AJ189" s="74">
        <v>692</v>
      </c>
      <c r="AK189" s="74">
        <v>768</v>
      </c>
      <c r="AL189" s="74">
        <v>826</v>
      </c>
      <c r="AM189" s="74">
        <v>853</v>
      </c>
      <c r="AN189" s="74">
        <v>869</v>
      </c>
    </row>
    <row r="190" spans="2:40" x14ac:dyDescent="0.25">
      <c r="B190" s="69" t="s">
        <v>186</v>
      </c>
      <c r="C190" s="69" t="s">
        <v>116</v>
      </c>
      <c r="D190" s="69" t="s">
        <v>177</v>
      </c>
      <c r="E190" s="69" t="s">
        <v>200</v>
      </c>
      <c r="F190" s="69" t="str">
        <f t="shared" si="13"/>
        <v>Rigid 28 - 32 t</v>
      </c>
      <c r="G190" s="69" t="s">
        <v>194</v>
      </c>
      <c r="H190" s="69" t="s">
        <v>122</v>
      </c>
      <c r="I190" s="73" t="str">
        <f t="shared" si="12"/>
        <v>HDV, Rigid 28 - 32 t, E VI</v>
      </c>
      <c r="J190" s="74">
        <v>0</v>
      </c>
      <c r="K190" s="74">
        <v>0</v>
      </c>
      <c r="L190" s="74">
        <v>0</v>
      </c>
      <c r="M190" s="74">
        <v>0</v>
      </c>
      <c r="N190" s="74">
        <v>0</v>
      </c>
      <c r="O190" s="74">
        <v>0</v>
      </c>
      <c r="P190" s="74">
        <v>0</v>
      </c>
      <c r="Q190" s="74">
        <v>0</v>
      </c>
      <c r="R190" s="74">
        <v>0</v>
      </c>
      <c r="S190" s="74">
        <v>0</v>
      </c>
      <c r="T190" s="74">
        <v>0</v>
      </c>
      <c r="U190" s="74">
        <v>0</v>
      </c>
      <c r="V190" s="74">
        <v>0</v>
      </c>
      <c r="W190" s="74">
        <v>0</v>
      </c>
      <c r="X190" s="74">
        <v>0</v>
      </c>
      <c r="Y190" s="74">
        <v>0</v>
      </c>
      <c r="Z190" s="74">
        <v>0</v>
      </c>
      <c r="AA190" s="74">
        <v>0</v>
      </c>
      <c r="AB190" s="74">
        <v>0</v>
      </c>
      <c r="AC190" s="74">
        <v>0</v>
      </c>
      <c r="AD190" s="74">
        <v>0</v>
      </c>
      <c r="AE190" s="74">
        <v>0</v>
      </c>
      <c r="AF190" s="74">
        <v>0</v>
      </c>
      <c r="AG190" s="74">
        <v>0</v>
      </c>
      <c r="AH190" s="74">
        <v>0</v>
      </c>
      <c r="AI190" s="74">
        <v>238</v>
      </c>
      <c r="AJ190" s="74">
        <v>610</v>
      </c>
      <c r="AK190" s="74">
        <v>940</v>
      </c>
      <c r="AL190" s="74">
        <v>1314</v>
      </c>
      <c r="AM190" s="74">
        <v>1675</v>
      </c>
      <c r="AN190" s="74">
        <v>2004</v>
      </c>
    </row>
    <row r="191" spans="2:40" x14ac:dyDescent="0.25">
      <c r="B191" s="69" t="s">
        <v>186</v>
      </c>
      <c r="C191" s="69" t="s">
        <v>116</v>
      </c>
      <c r="D191" s="69" t="s">
        <v>177</v>
      </c>
      <c r="E191" s="69" t="s">
        <v>201</v>
      </c>
      <c r="F191" s="69" t="str">
        <f t="shared" si="13"/>
        <v>Rigid &gt;32 t</v>
      </c>
      <c r="G191" s="69" t="s">
        <v>114</v>
      </c>
      <c r="H191" s="69" t="s">
        <v>114</v>
      </c>
      <c r="I191" s="73" t="str">
        <f t="shared" si="12"/>
        <v>HDV, Rigid &gt;32 t, Conventional</v>
      </c>
      <c r="J191" s="74">
        <v>1414</v>
      </c>
      <c r="K191" s="74">
        <v>593</v>
      </c>
      <c r="L191" s="74">
        <v>1657</v>
      </c>
      <c r="M191" s="74">
        <v>1781</v>
      </c>
      <c r="N191" s="74">
        <v>2042</v>
      </c>
      <c r="O191" s="74">
        <v>2046</v>
      </c>
      <c r="P191" s="74">
        <v>2030</v>
      </c>
      <c r="Q191" s="74">
        <v>1999</v>
      </c>
      <c r="R191" s="74">
        <v>1908</v>
      </c>
      <c r="S191" s="74">
        <v>2074</v>
      </c>
      <c r="T191" s="74">
        <v>1791</v>
      </c>
      <c r="U191" s="74">
        <v>1494</v>
      </c>
      <c r="V191" s="74">
        <v>1236</v>
      </c>
      <c r="W191" s="74">
        <v>1029</v>
      </c>
      <c r="X191" s="74">
        <v>836</v>
      </c>
      <c r="Y191" s="74">
        <v>613</v>
      </c>
      <c r="Z191" s="74">
        <v>545</v>
      </c>
      <c r="AA191" s="74">
        <v>400</v>
      </c>
      <c r="AB191" s="74">
        <v>267</v>
      </c>
      <c r="AC191" s="74">
        <v>174</v>
      </c>
      <c r="AD191" s="74">
        <v>124</v>
      </c>
      <c r="AE191" s="74">
        <v>101</v>
      </c>
      <c r="AF191" s="74">
        <v>69</v>
      </c>
      <c r="AG191" s="74">
        <v>64</v>
      </c>
      <c r="AH191" s="74">
        <v>53</v>
      </c>
      <c r="AI191" s="74">
        <v>44</v>
      </c>
      <c r="AJ191" s="74">
        <v>33</v>
      </c>
      <c r="AK191" s="74">
        <v>22</v>
      </c>
      <c r="AL191" s="74">
        <v>14</v>
      </c>
      <c r="AM191" s="74">
        <v>9</v>
      </c>
      <c r="AN191" s="74">
        <v>7</v>
      </c>
    </row>
    <row r="192" spans="2:40" x14ac:dyDescent="0.25">
      <c r="B192" s="69" t="s">
        <v>186</v>
      </c>
      <c r="C192" s="69" t="s">
        <v>116</v>
      </c>
      <c r="D192" s="69" t="s">
        <v>177</v>
      </c>
      <c r="E192" s="69" t="s">
        <v>201</v>
      </c>
      <c r="F192" s="69" t="str">
        <f t="shared" si="13"/>
        <v>Rigid &gt;32 t</v>
      </c>
      <c r="G192" s="69" t="s">
        <v>189</v>
      </c>
      <c r="H192" s="69" t="s">
        <v>117</v>
      </c>
      <c r="I192" s="73" t="str">
        <f t="shared" si="12"/>
        <v>HDV, Rigid &gt;32 t, E I</v>
      </c>
      <c r="J192" s="74">
        <v>0</v>
      </c>
      <c r="K192" s="74">
        <v>0</v>
      </c>
      <c r="L192" s="74">
        <v>0</v>
      </c>
      <c r="M192" s="74">
        <v>0</v>
      </c>
      <c r="N192" s="74">
        <v>0</v>
      </c>
      <c r="O192" s="74">
        <v>219</v>
      </c>
      <c r="P192" s="74">
        <v>518</v>
      </c>
      <c r="Q192" s="74">
        <v>899</v>
      </c>
      <c r="R192" s="74">
        <v>930</v>
      </c>
      <c r="S192" s="74">
        <v>1156</v>
      </c>
      <c r="T192" s="74">
        <v>1076</v>
      </c>
      <c r="U192" s="74">
        <v>1078</v>
      </c>
      <c r="V192" s="74">
        <v>1057</v>
      </c>
      <c r="W192" s="74">
        <v>1023</v>
      </c>
      <c r="X192" s="74">
        <v>962</v>
      </c>
      <c r="Y192" s="74">
        <v>918</v>
      </c>
      <c r="Z192" s="74">
        <v>829</v>
      </c>
      <c r="AA192" s="74">
        <v>672</v>
      </c>
      <c r="AB192" s="74">
        <v>468</v>
      </c>
      <c r="AC192" s="74">
        <v>315</v>
      </c>
      <c r="AD192" s="74">
        <v>231</v>
      </c>
      <c r="AE192" s="74">
        <v>200</v>
      </c>
      <c r="AF192" s="74">
        <v>173</v>
      </c>
      <c r="AG192" s="74">
        <v>175</v>
      </c>
      <c r="AH192" s="74">
        <v>146</v>
      </c>
      <c r="AI192" s="74">
        <v>122</v>
      </c>
      <c r="AJ192" s="74">
        <v>97</v>
      </c>
      <c r="AK192" s="74">
        <v>68</v>
      </c>
      <c r="AL192" s="74">
        <v>45</v>
      </c>
      <c r="AM192" s="74">
        <v>30</v>
      </c>
      <c r="AN192" s="74">
        <v>25</v>
      </c>
    </row>
    <row r="193" spans="2:40" x14ac:dyDescent="0.25">
      <c r="B193" s="69" t="s">
        <v>186</v>
      </c>
      <c r="C193" s="69" t="s">
        <v>116</v>
      </c>
      <c r="D193" s="69" t="s">
        <v>177</v>
      </c>
      <c r="E193" s="69" t="s">
        <v>201</v>
      </c>
      <c r="F193" s="69" t="str">
        <f t="shared" si="13"/>
        <v>Rigid &gt;32 t</v>
      </c>
      <c r="G193" s="69" t="s">
        <v>190</v>
      </c>
      <c r="H193" s="69" t="s">
        <v>118</v>
      </c>
      <c r="I193" s="73" t="str">
        <f t="shared" si="12"/>
        <v>HDV, Rigid &gt;32 t, E II</v>
      </c>
      <c r="J193" s="74">
        <v>0</v>
      </c>
      <c r="K193" s="74">
        <v>0</v>
      </c>
      <c r="L193" s="74">
        <v>0</v>
      </c>
      <c r="M193" s="74">
        <v>0</v>
      </c>
      <c r="N193" s="74">
        <v>0</v>
      </c>
      <c r="O193" s="74">
        <v>0</v>
      </c>
      <c r="P193" s="74">
        <v>0</v>
      </c>
      <c r="Q193" s="74">
        <v>0</v>
      </c>
      <c r="R193" s="74">
        <v>457</v>
      </c>
      <c r="S193" s="74">
        <v>1219</v>
      </c>
      <c r="T193" s="74">
        <v>1786</v>
      </c>
      <c r="U193" s="74">
        <v>2495</v>
      </c>
      <c r="V193" s="74">
        <v>2427</v>
      </c>
      <c r="W193" s="74">
        <v>2405</v>
      </c>
      <c r="X193" s="74">
        <v>2388</v>
      </c>
      <c r="Y193" s="74">
        <v>2457</v>
      </c>
      <c r="Z193" s="74">
        <v>2483</v>
      </c>
      <c r="AA193" s="74">
        <v>2230</v>
      </c>
      <c r="AB193" s="74">
        <v>1713</v>
      </c>
      <c r="AC193" s="74">
        <v>1237</v>
      </c>
      <c r="AD193" s="74">
        <v>961</v>
      </c>
      <c r="AE193" s="74">
        <v>860</v>
      </c>
      <c r="AF193" s="74">
        <v>731</v>
      </c>
      <c r="AG193" s="74">
        <v>752</v>
      </c>
      <c r="AH193" s="74">
        <v>650</v>
      </c>
      <c r="AI193" s="74">
        <v>593</v>
      </c>
      <c r="AJ193" s="74">
        <v>541</v>
      </c>
      <c r="AK193" s="74">
        <v>450</v>
      </c>
      <c r="AL193" s="74">
        <v>347</v>
      </c>
      <c r="AM193" s="74">
        <v>275</v>
      </c>
      <c r="AN193" s="74">
        <v>228</v>
      </c>
    </row>
    <row r="194" spans="2:40" x14ac:dyDescent="0.25">
      <c r="B194" s="69" t="s">
        <v>186</v>
      </c>
      <c r="C194" s="69" t="s">
        <v>116</v>
      </c>
      <c r="D194" s="69" t="s">
        <v>177</v>
      </c>
      <c r="E194" s="69" t="s">
        <v>201</v>
      </c>
      <c r="F194" s="69" t="str">
        <f t="shared" si="13"/>
        <v>Rigid &gt;32 t</v>
      </c>
      <c r="G194" s="69" t="s">
        <v>191</v>
      </c>
      <c r="H194" s="69" t="s">
        <v>119</v>
      </c>
      <c r="I194" s="73" t="str">
        <f t="shared" si="12"/>
        <v>HDV, Rigid &gt;32 t, E III</v>
      </c>
      <c r="J194" s="74">
        <v>0</v>
      </c>
      <c r="K194" s="74">
        <v>0</v>
      </c>
      <c r="L194" s="74">
        <v>0</v>
      </c>
      <c r="M194" s="74">
        <v>0</v>
      </c>
      <c r="N194" s="74">
        <v>0</v>
      </c>
      <c r="O194" s="74">
        <v>0</v>
      </c>
      <c r="P194" s="74">
        <v>0</v>
      </c>
      <c r="Q194" s="74">
        <v>0</v>
      </c>
      <c r="R194" s="74">
        <v>0</v>
      </c>
      <c r="S194" s="74">
        <v>0</v>
      </c>
      <c r="T194" s="74">
        <v>0</v>
      </c>
      <c r="U194" s="74">
        <v>0</v>
      </c>
      <c r="V194" s="74">
        <v>593</v>
      </c>
      <c r="W194" s="74">
        <v>1213</v>
      </c>
      <c r="X194" s="74">
        <v>1853</v>
      </c>
      <c r="Y194" s="74">
        <v>2893</v>
      </c>
      <c r="Z194" s="74">
        <v>2984</v>
      </c>
      <c r="AA194" s="74">
        <v>2908</v>
      </c>
      <c r="AB194" s="74">
        <v>2462</v>
      </c>
      <c r="AC194" s="74">
        <v>1993</v>
      </c>
      <c r="AD194" s="74">
        <v>1734</v>
      </c>
      <c r="AE194" s="74">
        <v>1678</v>
      </c>
      <c r="AF194" s="74">
        <v>1572</v>
      </c>
      <c r="AG194" s="74">
        <v>1761</v>
      </c>
      <c r="AH194" s="74">
        <v>1709</v>
      </c>
      <c r="AI194" s="74">
        <v>1661</v>
      </c>
      <c r="AJ194" s="74">
        <v>1612</v>
      </c>
      <c r="AK194" s="74">
        <v>1386</v>
      </c>
      <c r="AL194" s="74">
        <v>1122</v>
      </c>
      <c r="AM194" s="74">
        <v>916</v>
      </c>
      <c r="AN194" s="74">
        <v>768</v>
      </c>
    </row>
    <row r="195" spans="2:40" x14ac:dyDescent="0.25">
      <c r="B195" s="69" t="s">
        <v>186</v>
      </c>
      <c r="C195" s="69" t="s">
        <v>116</v>
      </c>
      <c r="D195" s="69" t="s">
        <v>177</v>
      </c>
      <c r="E195" s="69" t="s">
        <v>201</v>
      </c>
      <c r="F195" s="69" t="str">
        <f t="shared" si="13"/>
        <v>Rigid &gt;32 t</v>
      </c>
      <c r="G195" s="69" t="s">
        <v>192</v>
      </c>
      <c r="H195" s="69" t="s">
        <v>120</v>
      </c>
      <c r="I195" s="73" t="str">
        <f t="shared" si="12"/>
        <v>HDV, Rigid &gt;32 t, E IV</v>
      </c>
      <c r="J195" s="74">
        <v>0</v>
      </c>
      <c r="K195" s="74">
        <v>0</v>
      </c>
      <c r="L195" s="74">
        <v>0</v>
      </c>
      <c r="M195" s="74">
        <v>0</v>
      </c>
      <c r="N195" s="74">
        <v>0</v>
      </c>
      <c r="O195" s="74">
        <v>0</v>
      </c>
      <c r="P195" s="74">
        <v>0</v>
      </c>
      <c r="Q195" s="74">
        <v>0</v>
      </c>
      <c r="R195" s="74">
        <v>0</v>
      </c>
      <c r="S195" s="74">
        <v>0</v>
      </c>
      <c r="T195" s="74">
        <v>0</v>
      </c>
      <c r="U195" s="74">
        <v>0</v>
      </c>
      <c r="V195" s="74">
        <v>0</v>
      </c>
      <c r="W195" s="74">
        <v>0</v>
      </c>
      <c r="X195" s="74">
        <v>0</v>
      </c>
      <c r="Y195" s="74">
        <v>0</v>
      </c>
      <c r="Z195" s="74">
        <v>1008</v>
      </c>
      <c r="AA195" s="74">
        <v>1972</v>
      </c>
      <c r="AB195" s="74">
        <v>2246</v>
      </c>
      <c r="AC195" s="74">
        <v>1966</v>
      </c>
      <c r="AD195" s="74">
        <v>1925</v>
      </c>
      <c r="AE195" s="74">
        <v>1917</v>
      </c>
      <c r="AF195" s="74">
        <v>1874</v>
      </c>
      <c r="AG195" s="74">
        <v>2172</v>
      </c>
      <c r="AH195" s="74">
        <v>2231</v>
      </c>
      <c r="AI195" s="74">
        <v>2300</v>
      </c>
      <c r="AJ195" s="74">
        <v>2409</v>
      </c>
      <c r="AK195" s="74">
        <v>2266</v>
      </c>
      <c r="AL195" s="74">
        <v>2046</v>
      </c>
      <c r="AM195" s="74">
        <v>1822</v>
      </c>
      <c r="AN195" s="74">
        <v>1627</v>
      </c>
    </row>
    <row r="196" spans="2:40" x14ac:dyDescent="0.25">
      <c r="B196" s="69" t="s">
        <v>186</v>
      </c>
      <c r="C196" s="69" t="s">
        <v>116</v>
      </c>
      <c r="D196" s="69" t="s">
        <v>177</v>
      </c>
      <c r="E196" s="69" t="s">
        <v>201</v>
      </c>
      <c r="F196" s="69" t="str">
        <f t="shared" si="13"/>
        <v>Rigid &gt;32 t</v>
      </c>
      <c r="G196" s="69" t="s">
        <v>193</v>
      </c>
      <c r="H196" s="69" t="s">
        <v>121</v>
      </c>
      <c r="I196" s="73" t="str">
        <f t="shared" si="12"/>
        <v>HDV, Rigid &gt;32 t, E V</v>
      </c>
      <c r="J196" s="74">
        <v>0</v>
      </c>
      <c r="K196" s="74">
        <v>0</v>
      </c>
      <c r="L196" s="74">
        <v>0</v>
      </c>
      <c r="M196" s="74">
        <v>0</v>
      </c>
      <c r="N196" s="74">
        <v>0</v>
      </c>
      <c r="O196" s="74">
        <v>0</v>
      </c>
      <c r="P196" s="74">
        <v>0</v>
      </c>
      <c r="Q196" s="74">
        <v>0</v>
      </c>
      <c r="R196" s="74">
        <v>0</v>
      </c>
      <c r="S196" s="74">
        <v>0</v>
      </c>
      <c r="T196" s="74">
        <v>0</v>
      </c>
      <c r="U196" s="74">
        <v>0</v>
      </c>
      <c r="V196" s="74">
        <v>0</v>
      </c>
      <c r="W196" s="74">
        <v>0</v>
      </c>
      <c r="X196" s="74">
        <v>0</v>
      </c>
      <c r="Y196" s="74">
        <v>0</v>
      </c>
      <c r="Z196" s="74">
        <v>0</v>
      </c>
      <c r="AA196" s="74">
        <v>0</v>
      </c>
      <c r="AB196" s="74">
        <v>0</v>
      </c>
      <c r="AC196" s="74">
        <v>0</v>
      </c>
      <c r="AD196" s="74">
        <v>0</v>
      </c>
      <c r="AE196" s="74">
        <v>160</v>
      </c>
      <c r="AF196" s="74">
        <v>324</v>
      </c>
      <c r="AG196" s="74">
        <v>580</v>
      </c>
      <c r="AH196" s="74">
        <v>931</v>
      </c>
      <c r="AI196" s="74">
        <v>1011</v>
      </c>
      <c r="AJ196" s="74">
        <v>1160</v>
      </c>
      <c r="AK196" s="74">
        <v>1247</v>
      </c>
      <c r="AL196" s="74">
        <v>1275</v>
      </c>
      <c r="AM196" s="74">
        <v>1261</v>
      </c>
      <c r="AN196" s="74">
        <v>1234</v>
      </c>
    </row>
    <row r="197" spans="2:40" x14ac:dyDescent="0.25">
      <c r="B197" s="69" t="s">
        <v>186</v>
      </c>
      <c r="C197" s="69" t="s">
        <v>116</v>
      </c>
      <c r="D197" s="69" t="s">
        <v>177</v>
      </c>
      <c r="E197" s="69" t="s">
        <v>201</v>
      </c>
      <c r="F197" s="69" t="str">
        <f t="shared" si="13"/>
        <v>Rigid &gt;32 t</v>
      </c>
      <c r="G197" s="69" t="s">
        <v>194</v>
      </c>
      <c r="H197" s="69" t="s">
        <v>122</v>
      </c>
      <c r="I197" s="73" t="str">
        <f t="shared" ref="I197:I246" si="14">C197&amp;", "&amp;F197&amp;", "&amp;H197</f>
        <v>HDV, Rigid &gt;32 t, E VI</v>
      </c>
      <c r="J197" s="74">
        <v>0</v>
      </c>
      <c r="K197" s="74">
        <v>0</v>
      </c>
      <c r="L197" s="74">
        <v>0</v>
      </c>
      <c r="M197" s="74">
        <v>0</v>
      </c>
      <c r="N197" s="74">
        <v>0</v>
      </c>
      <c r="O197" s="74">
        <v>0</v>
      </c>
      <c r="P197" s="74">
        <v>0</v>
      </c>
      <c r="Q197" s="74">
        <v>0</v>
      </c>
      <c r="R197" s="74">
        <v>0</v>
      </c>
      <c r="S197" s="74">
        <v>0</v>
      </c>
      <c r="T197" s="74">
        <v>0</v>
      </c>
      <c r="U197" s="74">
        <v>0</v>
      </c>
      <c r="V197" s="74">
        <v>0</v>
      </c>
      <c r="W197" s="74">
        <v>0</v>
      </c>
      <c r="X197" s="74">
        <v>0</v>
      </c>
      <c r="Y197" s="74">
        <v>0</v>
      </c>
      <c r="Z197" s="74">
        <v>0</v>
      </c>
      <c r="AA197" s="74">
        <v>0</v>
      </c>
      <c r="AB197" s="74">
        <v>0</v>
      </c>
      <c r="AC197" s="74">
        <v>0</v>
      </c>
      <c r="AD197" s="74">
        <v>0</v>
      </c>
      <c r="AE197" s="74">
        <v>0</v>
      </c>
      <c r="AF197" s="74">
        <v>0</v>
      </c>
      <c r="AG197" s="74">
        <v>0</v>
      </c>
      <c r="AH197" s="74">
        <v>0</v>
      </c>
      <c r="AI197" s="74">
        <v>422</v>
      </c>
      <c r="AJ197" s="74">
        <v>1023</v>
      </c>
      <c r="AK197" s="74">
        <v>1527</v>
      </c>
      <c r="AL197" s="74">
        <v>2029</v>
      </c>
      <c r="AM197" s="74">
        <v>2476</v>
      </c>
      <c r="AN197" s="74">
        <v>2847</v>
      </c>
    </row>
    <row r="198" spans="2:40" x14ac:dyDescent="0.25">
      <c r="B198" s="69" t="s">
        <v>186</v>
      </c>
      <c r="C198" s="69" t="s">
        <v>116</v>
      </c>
      <c r="D198" s="69" t="s">
        <v>177</v>
      </c>
      <c r="E198" s="69" t="s">
        <v>202</v>
      </c>
      <c r="F198" s="69" t="str">
        <f t="shared" si="13"/>
        <v>Articulated 40 - 50 t</v>
      </c>
      <c r="G198" s="69" t="s">
        <v>114</v>
      </c>
      <c r="H198" s="69" t="s">
        <v>114</v>
      </c>
      <c r="I198" s="73" t="str">
        <f t="shared" si="14"/>
        <v>HDV, Articulated 40 - 50 t, Conventional</v>
      </c>
      <c r="J198" s="74">
        <v>273</v>
      </c>
      <c r="K198" s="74">
        <v>335</v>
      </c>
      <c r="L198" s="74">
        <v>361</v>
      </c>
      <c r="M198" s="74">
        <v>384</v>
      </c>
      <c r="N198" s="74">
        <v>412</v>
      </c>
      <c r="O198" s="74">
        <v>403</v>
      </c>
      <c r="P198" s="74">
        <v>402</v>
      </c>
      <c r="Q198" s="74">
        <v>422</v>
      </c>
      <c r="R198" s="74">
        <v>462</v>
      </c>
      <c r="S198" s="74">
        <v>536</v>
      </c>
      <c r="T198" s="74">
        <v>511</v>
      </c>
      <c r="U198" s="74">
        <v>468</v>
      </c>
      <c r="V198" s="74">
        <v>401</v>
      </c>
      <c r="W198" s="74">
        <v>354</v>
      </c>
      <c r="X198" s="74">
        <v>307</v>
      </c>
      <c r="Y198" s="74">
        <v>248</v>
      </c>
      <c r="Z198" s="74">
        <v>231</v>
      </c>
      <c r="AA198" s="74">
        <v>190</v>
      </c>
      <c r="AB198" s="74">
        <v>148</v>
      </c>
      <c r="AC198" s="74">
        <v>104</v>
      </c>
      <c r="AD198" s="74">
        <v>81</v>
      </c>
      <c r="AE198" s="74">
        <v>68</v>
      </c>
      <c r="AF198" s="74">
        <v>47</v>
      </c>
      <c r="AG198" s="74">
        <v>42</v>
      </c>
      <c r="AH198" s="74">
        <v>36</v>
      </c>
      <c r="AI198" s="74">
        <v>31</v>
      </c>
      <c r="AJ198" s="74">
        <v>27</v>
      </c>
      <c r="AK198" s="74">
        <v>21</v>
      </c>
      <c r="AL198" s="74">
        <v>16</v>
      </c>
      <c r="AM198" s="74">
        <v>11</v>
      </c>
      <c r="AN198" s="74">
        <v>10</v>
      </c>
    </row>
    <row r="199" spans="2:40" x14ac:dyDescent="0.25">
      <c r="B199" s="69" t="s">
        <v>186</v>
      </c>
      <c r="C199" s="69" t="s">
        <v>116</v>
      </c>
      <c r="D199" s="69" t="s">
        <v>177</v>
      </c>
      <c r="E199" s="69" t="s">
        <v>202</v>
      </c>
      <c r="F199" s="69" t="str">
        <f t="shared" si="13"/>
        <v>Articulated 40 - 50 t</v>
      </c>
      <c r="G199" s="69" t="s">
        <v>189</v>
      </c>
      <c r="H199" s="69" t="s">
        <v>117</v>
      </c>
      <c r="I199" s="73" t="str">
        <f t="shared" si="14"/>
        <v>HDV, Articulated 40 - 50 t, E I</v>
      </c>
      <c r="J199" s="74">
        <v>0</v>
      </c>
      <c r="K199" s="74">
        <v>0</v>
      </c>
      <c r="L199" s="74">
        <v>0</v>
      </c>
      <c r="M199" s="74">
        <v>0</v>
      </c>
      <c r="N199" s="74">
        <v>0</v>
      </c>
      <c r="O199" s="74">
        <v>43</v>
      </c>
      <c r="P199" s="74">
        <v>102</v>
      </c>
      <c r="Q199" s="74">
        <v>190</v>
      </c>
      <c r="R199" s="74">
        <v>225</v>
      </c>
      <c r="S199" s="74">
        <v>299</v>
      </c>
      <c r="T199" s="74">
        <v>307</v>
      </c>
      <c r="U199" s="74">
        <v>338</v>
      </c>
      <c r="V199" s="74">
        <v>343</v>
      </c>
      <c r="W199" s="74">
        <v>353</v>
      </c>
      <c r="X199" s="74">
        <v>352</v>
      </c>
      <c r="Y199" s="74">
        <v>372</v>
      </c>
      <c r="Z199" s="74">
        <v>351</v>
      </c>
      <c r="AA199" s="74">
        <v>318</v>
      </c>
      <c r="AB199" s="74">
        <v>260</v>
      </c>
      <c r="AC199" s="74">
        <v>188</v>
      </c>
      <c r="AD199" s="74">
        <v>151</v>
      </c>
      <c r="AE199" s="74">
        <v>135</v>
      </c>
      <c r="AF199" s="74">
        <v>117</v>
      </c>
      <c r="AG199" s="74">
        <v>115</v>
      </c>
      <c r="AH199" s="74">
        <v>98</v>
      </c>
      <c r="AI199" s="74">
        <v>85</v>
      </c>
      <c r="AJ199" s="74">
        <v>80</v>
      </c>
      <c r="AK199" s="74">
        <v>64</v>
      </c>
      <c r="AL199" s="74">
        <v>50</v>
      </c>
      <c r="AM199" s="74">
        <v>38</v>
      </c>
      <c r="AN199" s="74">
        <v>35</v>
      </c>
    </row>
    <row r="200" spans="2:40" x14ac:dyDescent="0.25">
      <c r="B200" s="69" t="s">
        <v>186</v>
      </c>
      <c r="C200" s="69" t="s">
        <v>116</v>
      </c>
      <c r="D200" s="69" t="s">
        <v>177</v>
      </c>
      <c r="E200" s="69" t="s">
        <v>202</v>
      </c>
      <c r="F200" s="69" t="str">
        <f t="shared" si="13"/>
        <v>Articulated 40 - 50 t</v>
      </c>
      <c r="G200" s="69" t="s">
        <v>190</v>
      </c>
      <c r="H200" s="69" t="s">
        <v>118</v>
      </c>
      <c r="I200" s="73" t="str">
        <f t="shared" si="14"/>
        <v>HDV, Articulated 40 - 50 t, E II</v>
      </c>
      <c r="J200" s="74">
        <v>0</v>
      </c>
      <c r="K200" s="74">
        <v>0</v>
      </c>
      <c r="L200" s="74">
        <v>0</v>
      </c>
      <c r="M200" s="74">
        <v>0</v>
      </c>
      <c r="N200" s="74">
        <v>0</v>
      </c>
      <c r="O200" s="74">
        <v>0</v>
      </c>
      <c r="P200" s="74">
        <v>0</v>
      </c>
      <c r="Q200" s="74">
        <v>0</v>
      </c>
      <c r="R200" s="74">
        <v>110</v>
      </c>
      <c r="S200" s="74">
        <v>315</v>
      </c>
      <c r="T200" s="74">
        <v>509</v>
      </c>
      <c r="U200" s="74">
        <v>782</v>
      </c>
      <c r="V200" s="74">
        <v>788</v>
      </c>
      <c r="W200" s="74">
        <v>829</v>
      </c>
      <c r="X200" s="74">
        <v>875</v>
      </c>
      <c r="Y200" s="74">
        <v>995</v>
      </c>
      <c r="Z200" s="74">
        <v>1052</v>
      </c>
      <c r="AA200" s="74">
        <v>1057</v>
      </c>
      <c r="AB200" s="74">
        <v>950</v>
      </c>
      <c r="AC200" s="74">
        <v>738</v>
      </c>
      <c r="AD200" s="74">
        <v>628</v>
      </c>
      <c r="AE200" s="74">
        <v>580</v>
      </c>
      <c r="AF200" s="74">
        <v>496</v>
      </c>
      <c r="AG200" s="74">
        <v>494</v>
      </c>
      <c r="AH200" s="74">
        <v>437</v>
      </c>
      <c r="AI200" s="74">
        <v>416</v>
      </c>
      <c r="AJ200" s="74">
        <v>444</v>
      </c>
      <c r="AK200" s="74">
        <v>424</v>
      </c>
      <c r="AL200" s="74">
        <v>389</v>
      </c>
      <c r="AM200" s="74">
        <v>353</v>
      </c>
      <c r="AN200" s="74">
        <v>320</v>
      </c>
    </row>
    <row r="201" spans="2:40" x14ac:dyDescent="0.25">
      <c r="B201" s="69" t="s">
        <v>186</v>
      </c>
      <c r="C201" s="69" t="s">
        <v>116</v>
      </c>
      <c r="D201" s="69" t="s">
        <v>177</v>
      </c>
      <c r="E201" s="69" t="s">
        <v>202</v>
      </c>
      <c r="F201" s="69" t="str">
        <f t="shared" si="13"/>
        <v>Articulated 40 - 50 t</v>
      </c>
      <c r="G201" s="69" t="s">
        <v>191</v>
      </c>
      <c r="H201" s="69" t="s">
        <v>119</v>
      </c>
      <c r="I201" s="73" t="str">
        <f t="shared" si="14"/>
        <v>HDV, Articulated 40 - 50 t, E III</v>
      </c>
      <c r="J201" s="74">
        <v>0</v>
      </c>
      <c r="K201" s="74">
        <v>0</v>
      </c>
      <c r="L201" s="74">
        <v>0</v>
      </c>
      <c r="M201" s="74">
        <v>0</v>
      </c>
      <c r="N201" s="74">
        <v>0</v>
      </c>
      <c r="O201" s="74">
        <v>0</v>
      </c>
      <c r="P201" s="74">
        <v>0</v>
      </c>
      <c r="Q201" s="74">
        <v>0</v>
      </c>
      <c r="R201" s="74">
        <v>0</v>
      </c>
      <c r="S201" s="74">
        <v>0</v>
      </c>
      <c r="T201" s="74">
        <v>0</v>
      </c>
      <c r="U201" s="74">
        <v>0</v>
      </c>
      <c r="V201" s="74">
        <v>193</v>
      </c>
      <c r="W201" s="74">
        <v>418</v>
      </c>
      <c r="X201" s="74">
        <v>679</v>
      </c>
      <c r="Y201" s="74">
        <v>1171</v>
      </c>
      <c r="Z201" s="74">
        <v>1264</v>
      </c>
      <c r="AA201" s="74">
        <v>1378</v>
      </c>
      <c r="AB201" s="74">
        <v>1365</v>
      </c>
      <c r="AC201" s="74">
        <v>1189</v>
      </c>
      <c r="AD201" s="74">
        <v>1133</v>
      </c>
      <c r="AE201" s="74">
        <v>1132</v>
      </c>
      <c r="AF201" s="74">
        <v>1066</v>
      </c>
      <c r="AG201" s="74">
        <v>1157</v>
      </c>
      <c r="AH201" s="74">
        <v>1149</v>
      </c>
      <c r="AI201" s="74">
        <v>1166</v>
      </c>
      <c r="AJ201" s="74">
        <v>1322</v>
      </c>
      <c r="AK201" s="74">
        <v>1307</v>
      </c>
      <c r="AL201" s="74">
        <v>1255</v>
      </c>
      <c r="AM201" s="74">
        <v>1176</v>
      </c>
      <c r="AN201" s="74">
        <v>1080</v>
      </c>
    </row>
    <row r="202" spans="2:40" x14ac:dyDescent="0.25">
      <c r="B202" s="69" t="s">
        <v>186</v>
      </c>
      <c r="C202" s="69" t="s">
        <v>116</v>
      </c>
      <c r="D202" s="69" t="s">
        <v>177</v>
      </c>
      <c r="E202" s="69" t="s">
        <v>202</v>
      </c>
      <c r="F202" s="69" t="str">
        <f t="shared" si="13"/>
        <v>Articulated 40 - 50 t</v>
      </c>
      <c r="G202" s="69" t="s">
        <v>192</v>
      </c>
      <c r="H202" s="69" t="s">
        <v>120</v>
      </c>
      <c r="I202" s="73" t="str">
        <f t="shared" si="14"/>
        <v>HDV, Articulated 40 - 50 t, E IV</v>
      </c>
      <c r="J202" s="74">
        <v>0</v>
      </c>
      <c r="K202" s="74">
        <v>0</v>
      </c>
      <c r="L202" s="74">
        <v>0</v>
      </c>
      <c r="M202" s="74">
        <v>0</v>
      </c>
      <c r="N202" s="74">
        <v>0</v>
      </c>
      <c r="O202" s="74">
        <v>0</v>
      </c>
      <c r="P202" s="74">
        <v>0</v>
      </c>
      <c r="Q202" s="74">
        <v>0</v>
      </c>
      <c r="R202" s="74">
        <v>0</v>
      </c>
      <c r="S202" s="74">
        <v>0</v>
      </c>
      <c r="T202" s="74">
        <v>0</v>
      </c>
      <c r="U202" s="74">
        <v>0</v>
      </c>
      <c r="V202" s="74">
        <v>0</v>
      </c>
      <c r="W202" s="74">
        <v>0</v>
      </c>
      <c r="X202" s="74">
        <v>0</v>
      </c>
      <c r="Y202" s="74">
        <v>0</v>
      </c>
      <c r="Z202" s="74">
        <v>427</v>
      </c>
      <c r="AA202" s="74">
        <v>935</v>
      </c>
      <c r="AB202" s="74">
        <v>1245</v>
      </c>
      <c r="AC202" s="74">
        <v>1173</v>
      </c>
      <c r="AD202" s="74">
        <v>1257</v>
      </c>
      <c r="AE202" s="74">
        <v>1292</v>
      </c>
      <c r="AF202" s="74">
        <v>1271</v>
      </c>
      <c r="AG202" s="74">
        <v>1427</v>
      </c>
      <c r="AH202" s="74">
        <v>1500</v>
      </c>
      <c r="AI202" s="74">
        <v>1613</v>
      </c>
      <c r="AJ202" s="74">
        <v>1975</v>
      </c>
      <c r="AK202" s="74">
        <v>2138</v>
      </c>
      <c r="AL202" s="74">
        <v>2288</v>
      </c>
      <c r="AM202" s="74">
        <v>2338</v>
      </c>
      <c r="AN202" s="74">
        <v>2287</v>
      </c>
    </row>
    <row r="203" spans="2:40" x14ac:dyDescent="0.25">
      <c r="B203" s="69" t="s">
        <v>186</v>
      </c>
      <c r="C203" s="69" t="s">
        <v>116</v>
      </c>
      <c r="D203" s="69" t="s">
        <v>177</v>
      </c>
      <c r="E203" s="69" t="s">
        <v>202</v>
      </c>
      <c r="F203" s="69" t="str">
        <f t="shared" si="13"/>
        <v>Articulated 40 - 50 t</v>
      </c>
      <c r="G203" s="69" t="s">
        <v>193</v>
      </c>
      <c r="H203" s="69" t="s">
        <v>121</v>
      </c>
      <c r="I203" s="73" t="str">
        <f t="shared" si="14"/>
        <v>HDV, Articulated 40 - 50 t, E V</v>
      </c>
      <c r="J203" s="74">
        <v>0</v>
      </c>
      <c r="K203" s="74">
        <v>0</v>
      </c>
      <c r="L203" s="74">
        <v>0</v>
      </c>
      <c r="M203" s="74">
        <v>0</v>
      </c>
      <c r="N203" s="74">
        <v>0</v>
      </c>
      <c r="O203" s="74">
        <v>0</v>
      </c>
      <c r="P203" s="74">
        <v>0</v>
      </c>
      <c r="Q203" s="74">
        <v>0</v>
      </c>
      <c r="R203" s="74">
        <v>0</v>
      </c>
      <c r="S203" s="74">
        <v>0</v>
      </c>
      <c r="T203" s="74">
        <v>0</v>
      </c>
      <c r="U203" s="74">
        <v>0</v>
      </c>
      <c r="V203" s="74">
        <v>0</v>
      </c>
      <c r="W203" s="74">
        <v>0</v>
      </c>
      <c r="X203" s="74">
        <v>0</v>
      </c>
      <c r="Y203" s="74">
        <v>0</v>
      </c>
      <c r="Z203" s="74">
        <v>0</v>
      </c>
      <c r="AA203" s="74">
        <v>0</v>
      </c>
      <c r="AB203" s="74">
        <v>0</v>
      </c>
      <c r="AC203" s="74">
        <v>0</v>
      </c>
      <c r="AD203" s="74">
        <v>0</v>
      </c>
      <c r="AE203" s="74">
        <v>108</v>
      </c>
      <c r="AF203" s="74">
        <v>220</v>
      </c>
      <c r="AG203" s="74">
        <v>381</v>
      </c>
      <c r="AH203" s="74">
        <v>626</v>
      </c>
      <c r="AI203" s="74">
        <v>709</v>
      </c>
      <c r="AJ203" s="74">
        <v>951</v>
      </c>
      <c r="AK203" s="74">
        <v>1176</v>
      </c>
      <c r="AL203" s="74">
        <v>1427</v>
      </c>
      <c r="AM203" s="74">
        <v>1618</v>
      </c>
      <c r="AN203" s="74">
        <v>1735</v>
      </c>
    </row>
    <row r="204" spans="2:40" x14ac:dyDescent="0.25">
      <c r="B204" s="69" t="s">
        <v>186</v>
      </c>
      <c r="C204" s="69" t="s">
        <v>116</v>
      </c>
      <c r="D204" s="69" t="s">
        <v>177</v>
      </c>
      <c r="E204" s="69" t="s">
        <v>202</v>
      </c>
      <c r="F204" s="69" t="str">
        <f t="shared" si="13"/>
        <v>Articulated 40 - 50 t</v>
      </c>
      <c r="G204" s="69" t="s">
        <v>194</v>
      </c>
      <c r="H204" s="69" t="s">
        <v>122</v>
      </c>
      <c r="I204" s="73" t="str">
        <f t="shared" si="14"/>
        <v>HDV, Articulated 40 - 50 t, E VI</v>
      </c>
      <c r="J204" s="74">
        <v>0</v>
      </c>
      <c r="K204" s="74">
        <v>0</v>
      </c>
      <c r="L204" s="74">
        <v>0</v>
      </c>
      <c r="M204" s="74">
        <v>0</v>
      </c>
      <c r="N204" s="74">
        <v>0</v>
      </c>
      <c r="O204" s="74">
        <v>0</v>
      </c>
      <c r="P204" s="74">
        <v>0</v>
      </c>
      <c r="Q204" s="74">
        <v>0</v>
      </c>
      <c r="R204" s="74">
        <v>0</v>
      </c>
      <c r="S204" s="74">
        <v>0</v>
      </c>
      <c r="T204" s="74">
        <v>0</v>
      </c>
      <c r="U204" s="74">
        <v>0</v>
      </c>
      <c r="V204" s="74">
        <v>0</v>
      </c>
      <c r="W204" s="74">
        <v>0</v>
      </c>
      <c r="X204" s="74">
        <v>0</v>
      </c>
      <c r="Y204" s="74">
        <v>0</v>
      </c>
      <c r="Z204" s="74">
        <v>0</v>
      </c>
      <c r="AA204" s="74">
        <v>0</v>
      </c>
      <c r="AB204" s="74">
        <v>0</v>
      </c>
      <c r="AC204" s="74">
        <v>0</v>
      </c>
      <c r="AD204" s="74">
        <v>0</v>
      </c>
      <c r="AE204" s="74">
        <v>0</v>
      </c>
      <c r="AF204" s="74">
        <v>0</v>
      </c>
      <c r="AG204" s="74">
        <v>0</v>
      </c>
      <c r="AH204" s="74">
        <v>0</v>
      </c>
      <c r="AI204" s="74">
        <v>296</v>
      </c>
      <c r="AJ204" s="74">
        <v>838</v>
      </c>
      <c r="AK204" s="74">
        <v>1441</v>
      </c>
      <c r="AL204" s="74">
        <v>2269</v>
      </c>
      <c r="AM204" s="74">
        <v>3177</v>
      </c>
      <c r="AN204" s="74">
        <v>4001</v>
      </c>
    </row>
    <row r="205" spans="2:40" x14ac:dyDescent="0.25">
      <c r="B205" s="69" t="s">
        <v>186</v>
      </c>
      <c r="C205" s="69" t="s">
        <v>116</v>
      </c>
      <c r="D205" s="69" t="s">
        <v>177</v>
      </c>
      <c r="E205" s="69" t="s">
        <v>203</v>
      </c>
      <c r="F205" s="69" t="str">
        <f t="shared" si="13"/>
        <v>Articulated 50 - 60 t</v>
      </c>
      <c r="G205" s="69" t="s">
        <v>114</v>
      </c>
      <c r="H205" s="69" t="s">
        <v>114</v>
      </c>
      <c r="I205" s="73" t="str">
        <f t="shared" si="14"/>
        <v>HDV, Articulated 50 - 60 t, Conventional</v>
      </c>
      <c r="J205" s="74">
        <v>0</v>
      </c>
      <c r="K205" s="74">
        <v>0</v>
      </c>
      <c r="L205" s="74">
        <v>0</v>
      </c>
      <c r="M205" s="74">
        <v>0</v>
      </c>
      <c r="N205" s="74">
        <v>0</v>
      </c>
      <c r="O205" s="74">
        <v>0</v>
      </c>
      <c r="P205" s="74">
        <v>0</v>
      </c>
      <c r="Q205" s="74">
        <v>0</v>
      </c>
      <c r="R205" s="74">
        <v>0</v>
      </c>
      <c r="S205" s="74">
        <v>0</v>
      </c>
      <c r="T205" s="74">
        <v>0</v>
      </c>
      <c r="U205" s="74">
        <v>0</v>
      </c>
      <c r="V205" s="74">
        <v>0</v>
      </c>
      <c r="W205" s="74">
        <v>0</v>
      </c>
      <c r="X205" s="74">
        <v>0</v>
      </c>
      <c r="Y205" s="74">
        <v>0</v>
      </c>
      <c r="Z205" s="74">
        <v>0</v>
      </c>
      <c r="AA205" s="74">
        <v>0</v>
      </c>
      <c r="AB205" s="74">
        <v>0</v>
      </c>
      <c r="AC205" s="74">
        <v>0</v>
      </c>
      <c r="AD205" s="74">
        <v>0</v>
      </c>
      <c r="AE205" s="74">
        <v>0</v>
      </c>
      <c r="AF205" s="74">
        <v>0</v>
      </c>
      <c r="AG205" s="74">
        <v>0</v>
      </c>
      <c r="AH205" s="74">
        <v>0</v>
      </c>
      <c r="AI205" s="74">
        <v>0</v>
      </c>
      <c r="AJ205" s="74">
        <v>0</v>
      </c>
      <c r="AK205" s="74">
        <v>0</v>
      </c>
      <c r="AL205" s="74">
        <v>0</v>
      </c>
      <c r="AM205" s="74">
        <v>0</v>
      </c>
      <c r="AN205" s="74">
        <v>0</v>
      </c>
    </row>
    <row r="206" spans="2:40" x14ac:dyDescent="0.25">
      <c r="B206" s="69" t="s">
        <v>186</v>
      </c>
      <c r="C206" s="69" t="s">
        <v>116</v>
      </c>
      <c r="D206" s="69" t="s">
        <v>177</v>
      </c>
      <c r="E206" s="69" t="s">
        <v>203</v>
      </c>
      <c r="F206" s="69" t="str">
        <f t="shared" si="13"/>
        <v>Articulated 50 - 60 t</v>
      </c>
      <c r="G206" s="69" t="s">
        <v>189</v>
      </c>
      <c r="H206" s="69" t="s">
        <v>117</v>
      </c>
      <c r="I206" s="73" t="str">
        <f t="shared" si="14"/>
        <v>HDV, Articulated 50 - 60 t, E I</v>
      </c>
      <c r="J206" s="74">
        <v>0</v>
      </c>
      <c r="K206" s="74">
        <v>0</v>
      </c>
      <c r="L206" s="74">
        <v>0</v>
      </c>
      <c r="M206" s="74">
        <v>0</v>
      </c>
      <c r="N206" s="74">
        <v>0</v>
      </c>
      <c r="O206" s="74">
        <v>0</v>
      </c>
      <c r="P206" s="74">
        <v>0</v>
      </c>
      <c r="Q206" s="74">
        <v>0</v>
      </c>
      <c r="R206" s="74">
        <v>0</v>
      </c>
      <c r="S206" s="74">
        <v>0</v>
      </c>
      <c r="T206" s="74">
        <v>0</v>
      </c>
      <c r="U206" s="74">
        <v>0</v>
      </c>
      <c r="V206" s="74">
        <v>0</v>
      </c>
      <c r="W206" s="74">
        <v>0</v>
      </c>
      <c r="X206" s="74">
        <v>0</v>
      </c>
      <c r="Y206" s="74">
        <v>0</v>
      </c>
      <c r="Z206" s="74">
        <v>0</v>
      </c>
      <c r="AA206" s="74">
        <v>0</v>
      </c>
      <c r="AB206" s="74">
        <v>0</v>
      </c>
      <c r="AC206" s="74">
        <v>0</v>
      </c>
      <c r="AD206" s="74">
        <v>0</v>
      </c>
      <c r="AE206" s="74">
        <v>0</v>
      </c>
      <c r="AF206" s="74">
        <v>0</v>
      </c>
      <c r="AG206" s="74">
        <v>0</v>
      </c>
      <c r="AH206" s="74">
        <v>0</v>
      </c>
      <c r="AI206" s="74">
        <v>0</v>
      </c>
      <c r="AJ206" s="74">
        <v>0</v>
      </c>
      <c r="AK206" s="74">
        <v>0</v>
      </c>
      <c r="AL206" s="74">
        <v>0</v>
      </c>
      <c r="AM206" s="74">
        <v>0</v>
      </c>
      <c r="AN206" s="74">
        <v>0</v>
      </c>
    </row>
    <row r="207" spans="2:40" x14ac:dyDescent="0.25">
      <c r="B207" s="69" t="s">
        <v>186</v>
      </c>
      <c r="C207" s="69" t="s">
        <v>116</v>
      </c>
      <c r="D207" s="69" t="s">
        <v>177</v>
      </c>
      <c r="E207" s="69" t="s">
        <v>203</v>
      </c>
      <c r="F207" s="69" t="str">
        <f t="shared" si="13"/>
        <v>Articulated 50 - 60 t</v>
      </c>
      <c r="G207" s="69" t="s">
        <v>190</v>
      </c>
      <c r="H207" s="69" t="s">
        <v>118</v>
      </c>
      <c r="I207" s="73" t="str">
        <f t="shared" si="14"/>
        <v>HDV, Articulated 50 - 60 t, E II</v>
      </c>
      <c r="J207" s="74">
        <v>0</v>
      </c>
      <c r="K207" s="74">
        <v>0</v>
      </c>
      <c r="L207" s="74">
        <v>0</v>
      </c>
      <c r="M207" s="74">
        <v>0</v>
      </c>
      <c r="N207" s="74">
        <v>0</v>
      </c>
      <c r="O207" s="74">
        <v>0</v>
      </c>
      <c r="P207" s="74">
        <v>0</v>
      </c>
      <c r="Q207" s="74">
        <v>0</v>
      </c>
      <c r="R207" s="74">
        <v>0</v>
      </c>
      <c r="S207" s="74">
        <v>0</v>
      </c>
      <c r="T207" s="74">
        <v>0</v>
      </c>
      <c r="U207" s="74">
        <v>0</v>
      </c>
      <c r="V207" s="74">
        <v>0</v>
      </c>
      <c r="W207" s="74">
        <v>0</v>
      </c>
      <c r="X207" s="74">
        <v>0</v>
      </c>
      <c r="Y207" s="74">
        <v>0</v>
      </c>
      <c r="Z207" s="74">
        <v>0</v>
      </c>
      <c r="AA207" s="74">
        <v>0</v>
      </c>
      <c r="AB207" s="74">
        <v>0</v>
      </c>
      <c r="AC207" s="74">
        <v>0</v>
      </c>
      <c r="AD207" s="74">
        <v>0</v>
      </c>
      <c r="AE207" s="74">
        <v>0</v>
      </c>
      <c r="AF207" s="74">
        <v>0</v>
      </c>
      <c r="AG207" s="74">
        <v>0</v>
      </c>
      <c r="AH207" s="74">
        <v>0</v>
      </c>
      <c r="AI207" s="74">
        <v>0</v>
      </c>
      <c r="AJ207" s="74">
        <v>0</v>
      </c>
      <c r="AK207" s="74">
        <v>0</v>
      </c>
      <c r="AL207" s="74">
        <v>0</v>
      </c>
      <c r="AM207" s="74">
        <v>0</v>
      </c>
      <c r="AN207" s="74">
        <v>0</v>
      </c>
    </row>
    <row r="208" spans="2:40" x14ac:dyDescent="0.25">
      <c r="B208" s="69" t="s">
        <v>186</v>
      </c>
      <c r="C208" s="69" t="s">
        <v>116</v>
      </c>
      <c r="D208" s="69" t="s">
        <v>177</v>
      </c>
      <c r="E208" s="69" t="s">
        <v>203</v>
      </c>
      <c r="F208" s="69" t="str">
        <f t="shared" si="13"/>
        <v>Articulated 50 - 60 t</v>
      </c>
      <c r="G208" s="69" t="s">
        <v>191</v>
      </c>
      <c r="H208" s="69" t="s">
        <v>119</v>
      </c>
      <c r="I208" s="73" t="str">
        <f t="shared" si="14"/>
        <v>HDV, Articulated 50 - 60 t, E III</v>
      </c>
      <c r="J208" s="74">
        <v>0</v>
      </c>
      <c r="K208" s="74">
        <v>0</v>
      </c>
      <c r="L208" s="74">
        <v>0</v>
      </c>
      <c r="M208" s="74">
        <v>0</v>
      </c>
      <c r="N208" s="74">
        <v>0</v>
      </c>
      <c r="O208" s="74">
        <v>0</v>
      </c>
      <c r="P208" s="74">
        <v>0</v>
      </c>
      <c r="Q208" s="74">
        <v>0</v>
      </c>
      <c r="R208" s="74">
        <v>0</v>
      </c>
      <c r="S208" s="74">
        <v>0</v>
      </c>
      <c r="T208" s="74">
        <v>0</v>
      </c>
      <c r="U208" s="74">
        <v>0</v>
      </c>
      <c r="V208" s="74">
        <v>0</v>
      </c>
      <c r="W208" s="74">
        <v>0</v>
      </c>
      <c r="X208" s="74">
        <v>0</v>
      </c>
      <c r="Y208" s="74">
        <v>0</v>
      </c>
      <c r="Z208" s="74">
        <v>0</v>
      </c>
      <c r="AA208" s="74">
        <v>0</v>
      </c>
      <c r="AB208" s="74">
        <v>0</v>
      </c>
      <c r="AC208" s="74">
        <v>0</v>
      </c>
      <c r="AD208" s="74">
        <v>0</v>
      </c>
      <c r="AE208" s="74">
        <v>0</v>
      </c>
      <c r="AF208" s="74">
        <v>0</v>
      </c>
      <c r="AG208" s="74">
        <v>0</v>
      </c>
      <c r="AH208" s="74">
        <v>0</v>
      </c>
      <c r="AI208" s="74">
        <v>0</v>
      </c>
      <c r="AJ208" s="74">
        <v>0</v>
      </c>
      <c r="AK208" s="74">
        <v>0</v>
      </c>
      <c r="AL208" s="74">
        <v>0</v>
      </c>
      <c r="AM208" s="74">
        <v>0</v>
      </c>
      <c r="AN208" s="74">
        <v>0</v>
      </c>
    </row>
    <row r="209" spans="2:40" x14ac:dyDescent="0.25">
      <c r="B209" s="69" t="s">
        <v>186</v>
      </c>
      <c r="C209" s="69" t="s">
        <v>116</v>
      </c>
      <c r="D209" s="69" t="s">
        <v>177</v>
      </c>
      <c r="E209" s="69" t="s">
        <v>203</v>
      </c>
      <c r="F209" s="69" t="str">
        <f t="shared" si="13"/>
        <v>Articulated 50 - 60 t</v>
      </c>
      <c r="G209" s="69" t="s">
        <v>192</v>
      </c>
      <c r="H209" s="69" t="s">
        <v>120</v>
      </c>
      <c r="I209" s="73" t="str">
        <f t="shared" si="14"/>
        <v>HDV, Articulated 50 - 60 t, E IV</v>
      </c>
      <c r="J209" s="74">
        <v>0</v>
      </c>
      <c r="K209" s="74">
        <v>0</v>
      </c>
      <c r="L209" s="74">
        <v>0</v>
      </c>
      <c r="M209" s="74">
        <v>0</v>
      </c>
      <c r="N209" s="74">
        <v>0</v>
      </c>
      <c r="O209" s="74">
        <v>0</v>
      </c>
      <c r="P209" s="74">
        <v>0</v>
      </c>
      <c r="Q209" s="74">
        <v>0</v>
      </c>
      <c r="R209" s="74">
        <v>0</v>
      </c>
      <c r="S209" s="74">
        <v>0</v>
      </c>
      <c r="T209" s="74">
        <v>0</v>
      </c>
      <c r="U209" s="74">
        <v>0</v>
      </c>
      <c r="V209" s="74">
        <v>0</v>
      </c>
      <c r="W209" s="74">
        <v>0</v>
      </c>
      <c r="X209" s="74">
        <v>0</v>
      </c>
      <c r="Y209" s="74">
        <v>0</v>
      </c>
      <c r="Z209" s="74">
        <v>0</v>
      </c>
      <c r="AA209" s="74">
        <v>0</v>
      </c>
      <c r="AB209" s="74">
        <v>0</v>
      </c>
      <c r="AC209" s="74">
        <v>0</v>
      </c>
      <c r="AD209" s="74">
        <v>0</v>
      </c>
      <c r="AE209" s="74">
        <v>0</v>
      </c>
      <c r="AF209" s="74">
        <v>0</v>
      </c>
      <c r="AG209" s="74">
        <v>0</v>
      </c>
      <c r="AH209" s="74">
        <v>0</v>
      </c>
      <c r="AI209" s="74">
        <v>0</v>
      </c>
      <c r="AJ209" s="74">
        <v>0</v>
      </c>
      <c r="AK209" s="74">
        <v>0</v>
      </c>
      <c r="AL209" s="74">
        <v>0</v>
      </c>
      <c r="AM209" s="74">
        <v>0</v>
      </c>
      <c r="AN209" s="74">
        <v>0</v>
      </c>
    </row>
    <row r="210" spans="2:40" x14ac:dyDescent="0.25">
      <c r="B210" s="69" t="s">
        <v>186</v>
      </c>
      <c r="C210" s="69" t="s">
        <v>116</v>
      </c>
      <c r="D210" s="69" t="s">
        <v>177</v>
      </c>
      <c r="E210" s="69" t="s">
        <v>203</v>
      </c>
      <c r="F210" s="69" t="str">
        <f t="shared" si="13"/>
        <v>Articulated 50 - 60 t</v>
      </c>
      <c r="G210" s="69" t="s">
        <v>193</v>
      </c>
      <c r="H210" s="69" t="s">
        <v>121</v>
      </c>
      <c r="I210" s="73" t="str">
        <f t="shared" si="14"/>
        <v>HDV, Articulated 50 - 60 t, E V</v>
      </c>
      <c r="J210" s="74">
        <v>0</v>
      </c>
      <c r="K210" s="74">
        <v>0</v>
      </c>
      <c r="L210" s="74">
        <v>0</v>
      </c>
      <c r="M210" s="74">
        <v>0</v>
      </c>
      <c r="N210" s="74">
        <v>0</v>
      </c>
      <c r="O210" s="74">
        <v>0</v>
      </c>
      <c r="P210" s="74">
        <v>0</v>
      </c>
      <c r="Q210" s="74">
        <v>0</v>
      </c>
      <c r="R210" s="74">
        <v>0</v>
      </c>
      <c r="S210" s="74">
        <v>0</v>
      </c>
      <c r="T210" s="74">
        <v>0</v>
      </c>
      <c r="U210" s="74">
        <v>0</v>
      </c>
      <c r="V210" s="74">
        <v>0</v>
      </c>
      <c r="W210" s="74">
        <v>0</v>
      </c>
      <c r="X210" s="74">
        <v>0</v>
      </c>
      <c r="Y210" s="74">
        <v>0</v>
      </c>
      <c r="Z210" s="74">
        <v>0</v>
      </c>
      <c r="AA210" s="74">
        <v>0</v>
      </c>
      <c r="AB210" s="74">
        <v>0</v>
      </c>
      <c r="AC210" s="74">
        <v>0</v>
      </c>
      <c r="AD210" s="74">
        <v>0</v>
      </c>
      <c r="AE210" s="74">
        <v>0</v>
      </c>
      <c r="AF210" s="74">
        <v>0</v>
      </c>
      <c r="AG210" s="74">
        <v>0</v>
      </c>
      <c r="AH210" s="74">
        <v>0</v>
      </c>
      <c r="AI210" s="74">
        <v>0</v>
      </c>
      <c r="AJ210" s="74">
        <v>0</v>
      </c>
      <c r="AK210" s="74">
        <v>0</v>
      </c>
      <c r="AL210" s="74">
        <v>0</v>
      </c>
      <c r="AM210" s="74">
        <v>0</v>
      </c>
      <c r="AN210" s="74">
        <v>0</v>
      </c>
    </row>
    <row r="211" spans="2:40" x14ac:dyDescent="0.25">
      <c r="B211" s="69" t="s">
        <v>186</v>
      </c>
      <c r="C211" s="69" t="s">
        <v>116</v>
      </c>
      <c r="D211" s="69" t="s">
        <v>177</v>
      </c>
      <c r="E211" s="69" t="s">
        <v>203</v>
      </c>
      <c r="F211" s="69" t="str">
        <f t="shared" si="13"/>
        <v>Articulated 50 - 60 t</v>
      </c>
      <c r="G211" s="69" t="s">
        <v>194</v>
      </c>
      <c r="H211" s="69" t="s">
        <v>122</v>
      </c>
      <c r="I211" s="73" t="str">
        <f t="shared" si="14"/>
        <v>HDV, Articulated 50 - 60 t, E VI</v>
      </c>
      <c r="J211" s="74">
        <v>0</v>
      </c>
      <c r="K211" s="74">
        <v>0</v>
      </c>
      <c r="L211" s="74">
        <v>0</v>
      </c>
      <c r="M211" s="74">
        <v>0</v>
      </c>
      <c r="N211" s="74">
        <v>0</v>
      </c>
      <c r="O211" s="74">
        <v>0</v>
      </c>
      <c r="P211" s="74">
        <v>0</v>
      </c>
      <c r="Q211" s="74">
        <v>0</v>
      </c>
      <c r="R211" s="74">
        <v>0</v>
      </c>
      <c r="S211" s="74">
        <v>0</v>
      </c>
      <c r="T211" s="74">
        <v>0</v>
      </c>
      <c r="U211" s="74">
        <v>0</v>
      </c>
      <c r="V211" s="74">
        <v>0</v>
      </c>
      <c r="W211" s="74">
        <v>0</v>
      </c>
      <c r="X211" s="74">
        <v>0</v>
      </c>
      <c r="Y211" s="74">
        <v>0</v>
      </c>
      <c r="Z211" s="74">
        <v>0</v>
      </c>
      <c r="AA211" s="74">
        <v>0</v>
      </c>
      <c r="AB211" s="74">
        <v>0</v>
      </c>
      <c r="AC211" s="74">
        <v>0</v>
      </c>
      <c r="AD211" s="74">
        <v>0</v>
      </c>
      <c r="AE211" s="74">
        <v>0</v>
      </c>
      <c r="AF211" s="74">
        <v>0</v>
      </c>
      <c r="AG211" s="74">
        <v>0</v>
      </c>
      <c r="AH211" s="74">
        <v>0</v>
      </c>
      <c r="AI211" s="74">
        <v>0</v>
      </c>
      <c r="AJ211" s="74">
        <v>0</v>
      </c>
      <c r="AK211" s="74">
        <v>0</v>
      </c>
      <c r="AL211" s="74">
        <v>0</v>
      </c>
      <c r="AM211" s="74">
        <v>0</v>
      </c>
      <c r="AN211" s="74">
        <v>0</v>
      </c>
    </row>
    <row r="212" spans="2:40" x14ac:dyDescent="0.25">
      <c r="B212" s="69" t="s">
        <v>205</v>
      </c>
      <c r="C212" s="69"/>
      <c r="D212" s="69" t="s">
        <v>177</v>
      </c>
      <c r="E212" s="69" t="s">
        <v>206</v>
      </c>
      <c r="F212" s="69" t="str">
        <f t="shared" si="13"/>
        <v>Urban Buses Standard 15 - 18 t</v>
      </c>
      <c r="G212" s="69" t="s">
        <v>114</v>
      </c>
      <c r="H212" s="69" t="s">
        <v>114</v>
      </c>
      <c r="I212" s="73" t="str">
        <f t="shared" si="14"/>
        <v>, Urban Buses Standard 15 - 18 t, Conventional</v>
      </c>
      <c r="J212" s="74">
        <v>1642</v>
      </c>
      <c r="K212" s="74">
        <v>1675</v>
      </c>
      <c r="L212" s="74">
        <v>1624</v>
      </c>
      <c r="M212" s="74">
        <v>1658</v>
      </c>
      <c r="N212" s="74">
        <v>1127</v>
      </c>
      <c r="O212" s="74">
        <v>1107</v>
      </c>
      <c r="P212" s="74">
        <v>977</v>
      </c>
      <c r="Q212" s="74">
        <v>768</v>
      </c>
      <c r="R212" s="74">
        <v>709</v>
      </c>
      <c r="S212" s="74">
        <v>627</v>
      </c>
      <c r="T212" s="74">
        <v>553</v>
      </c>
      <c r="U212" s="74">
        <v>509</v>
      </c>
      <c r="V212" s="74">
        <v>430</v>
      </c>
      <c r="W212" s="74">
        <v>388</v>
      </c>
      <c r="X212" s="74">
        <v>336</v>
      </c>
      <c r="Y212" s="74">
        <v>295</v>
      </c>
      <c r="Z212" s="74">
        <v>247</v>
      </c>
      <c r="AA212" s="74">
        <v>213</v>
      </c>
      <c r="AB212" s="74">
        <v>181</v>
      </c>
      <c r="AC212" s="74">
        <v>136</v>
      </c>
      <c r="AD212" s="74">
        <v>105</v>
      </c>
      <c r="AE212" s="74">
        <v>97</v>
      </c>
      <c r="AF212" s="74">
        <v>88</v>
      </c>
      <c r="AG212" s="74">
        <v>93</v>
      </c>
      <c r="AH212" s="74">
        <v>114</v>
      </c>
      <c r="AI212" s="74">
        <v>34</v>
      </c>
      <c r="AJ212" s="74">
        <v>27</v>
      </c>
      <c r="AK212" s="74">
        <v>16</v>
      </c>
      <c r="AL212" s="74">
        <v>17</v>
      </c>
      <c r="AM212" s="74">
        <v>17</v>
      </c>
      <c r="AN212" s="74">
        <v>0</v>
      </c>
    </row>
    <row r="213" spans="2:40" x14ac:dyDescent="0.25">
      <c r="B213" s="69" t="s">
        <v>205</v>
      </c>
      <c r="C213" s="69"/>
      <c r="D213" s="69" t="s">
        <v>177</v>
      </c>
      <c r="E213" s="69" t="s">
        <v>206</v>
      </c>
      <c r="F213" s="69" t="str">
        <f t="shared" si="13"/>
        <v>Urban Buses Standard 15 - 18 t</v>
      </c>
      <c r="G213" s="69" t="s">
        <v>189</v>
      </c>
      <c r="H213" s="69" t="s">
        <v>117</v>
      </c>
      <c r="I213" s="73" t="str">
        <f t="shared" si="14"/>
        <v>, Urban Buses Standard 15 - 18 t, E I</v>
      </c>
      <c r="J213" s="74">
        <v>0</v>
      </c>
      <c r="K213" s="74">
        <v>0</v>
      </c>
      <c r="L213" s="74">
        <v>0</v>
      </c>
      <c r="M213" s="74">
        <v>0</v>
      </c>
      <c r="N213" s="74">
        <v>555</v>
      </c>
      <c r="O213" s="74">
        <v>655</v>
      </c>
      <c r="P213" s="74">
        <v>684</v>
      </c>
      <c r="Q213" s="74">
        <v>507</v>
      </c>
      <c r="R213" s="74">
        <v>476</v>
      </c>
      <c r="S213" s="74">
        <v>430</v>
      </c>
      <c r="T213" s="74">
        <v>383</v>
      </c>
      <c r="U213" s="74">
        <v>364</v>
      </c>
      <c r="V213" s="74">
        <v>312</v>
      </c>
      <c r="W213" s="74">
        <v>302</v>
      </c>
      <c r="X213" s="74">
        <v>280</v>
      </c>
      <c r="Y213" s="74">
        <v>268</v>
      </c>
      <c r="Z213" s="74">
        <v>248</v>
      </c>
      <c r="AA213" s="74">
        <v>240</v>
      </c>
      <c r="AB213" s="74">
        <v>227</v>
      </c>
      <c r="AC213" s="74">
        <v>197</v>
      </c>
      <c r="AD213" s="74">
        <v>175</v>
      </c>
      <c r="AE213" s="74">
        <v>170</v>
      </c>
      <c r="AF213" s="74">
        <v>160</v>
      </c>
      <c r="AG213" s="74">
        <v>161</v>
      </c>
      <c r="AH213" s="74">
        <v>174</v>
      </c>
      <c r="AI213" s="74">
        <v>70</v>
      </c>
      <c r="AJ213" s="74">
        <v>56</v>
      </c>
      <c r="AK213" s="74">
        <v>31</v>
      </c>
      <c r="AL213" s="74">
        <v>32</v>
      </c>
      <c r="AM213" s="74">
        <v>33</v>
      </c>
      <c r="AN213" s="74">
        <v>0</v>
      </c>
    </row>
    <row r="214" spans="2:40" x14ac:dyDescent="0.25">
      <c r="B214" s="69" t="s">
        <v>205</v>
      </c>
      <c r="C214" s="69"/>
      <c r="D214" s="69" t="s">
        <v>177</v>
      </c>
      <c r="E214" s="69" t="s">
        <v>206</v>
      </c>
      <c r="F214" s="69" t="str">
        <f t="shared" si="13"/>
        <v>Urban Buses Standard 15 - 18 t</v>
      </c>
      <c r="G214" s="69" t="s">
        <v>190</v>
      </c>
      <c r="H214" s="69" t="s">
        <v>118</v>
      </c>
      <c r="I214" s="73" t="str">
        <f t="shared" si="14"/>
        <v>, Urban Buses Standard 15 - 18 t, E II</v>
      </c>
      <c r="J214" s="74">
        <v>0</v>
      </c>
      <c r="K214" s="74">
        <v>0</v>
      </c>
      <c r="L214" s="74">
        <v>0</v>
      </c>
      <c r="M214" s="74">
        <v>0</v>
      </c>
      <c r="N214" s="74">
        <v>0</v>
      </c>
      <c r="O214" s="74">
        <v>0</v>
      </c>
      <c r="P214" s="74">
        <v>0</v>
      </c>
      <c r="Q214" s="74">
        <v>362</v>
      </c>
      <c r="R214" s="74">
        <v>442</v>
      </c>
      <c r="S214" s="74">
        <v>567</v>
      </c>
      <c r="T214" s="74">
        <v>732</v>
      </c>
      <c r="U214" s="74">
        <v>833</v>
      </c>
      <c r="V214" s="74">
        <v>783</v>
      </c>
      <c r="W214" s="74">
        <v>759</v>
      </c>
      <c r="X214" s="74">
        <v>732</v>
      </c>
      <c r="Y214" s="74">
        <v>711</v>
      </c>
      <c r="Z214" s="74">
        <v>665</v>
      </c>
      <c r="AA214" s="74">
        <v>655</v>
      </c>
      <c r="AB214" s="74">
        <v>615</v>
      </c>
      <c r="AC214" s="74">
        <v>554</v>
      </c>
      <c r="AD214" s="74">
        <v>502</v>
      </c>
      <c r="AE214" s="74">
        <v>464</v>
      </c>
      <c r="AF214" s="74">
        <v>421</v>
      </c>
      <c r="AG214" s="74">
        <v>389</v>
      </c>
      <c r="AH214" s="74">
        <v>370</v>
      </c>
      <c r="AI214" s="74">
        <v>246</v>
      </c>
      <c r="AJ214" s="74">
        <v>197</v>
      </c>
      <c r="AK214" s="74">
        <v>110</v>
      </c>
      <c r="AL214" s="74">
        <v>113</v>
      </c>
      <c r="AM214" s="74">
        <v>116</v>
      </c>
      <c r="AN214" s="74">
        <v>0</v>
      </c>
    </row>
    <row r="215" spans="2:40" x14ac:dyDescent="0.25">
      <c r="B215" s="69" t="s">
        <v>205</v>
      </c>
      <c r="C215" s="69"/>
      <c r="D215" s="69" t="s">
        <v>177</v>
      </c>
      <c r="E215" s="69" t="s">
        <v>206</v>
      </c>
      <c r="F215" s="69" t="str">
        <f t="shared" si="13"/>
        <v>Urban Buses Standard 15 - 18 t</v>
      </c>
      <c r="G215" s="69" t="s">
        <v>191</v>
      </c>
      <c r="H215" s="69" t="s">
        <v>119</v>
      </c>
      <c r="I215" s="73" t="str">
        <f t="shared" si="14"/>
        <v>, Urban Buses Standard 15 - 18 t, E III</v>
      </c>
      <c r="J215" s="74">
        <v>0</v>
      </c>
      <c r="K215" s="74">
        <v>0</v>
      </c>
      <c r="L215" s="74">
        <v>0</v>
      </c>
      <c r="M215" s="74">
        <v>0</v>
      </c>
      <c r="N215" s="74">
        <v>0</v>
      </c>
      <c r="O215" s="74">
        <v>0</v>
      </c>
      <c r="P215" s="74">
        <v>0</v>
      </c>
      <c r="Q215" s="74">
        <v>0</v>
      </c>
      <c r="R215" s="74">
        <v>0</v>
      </c>
      <c r="S215" s="74">
        <v>0</v>
      </c>
      <c r="T215" s="74">
        <v>0</v>
      </c>
      <c r="U215" s="74">
        <v>0</v>
      </c>
      <c r="V215" s="74">
        <v>193</v>
      </c>
      <c r="W215" s="74">
        <v>302</v>
      </c>
      <c r="X215" s="74">
        <v>408</v>
      </c>
      <c r="Y215" s="74">
        <v>516</v>
      </c>
      <c r="Z215" s="74">
        <v>649</v>
      </c>
      <c r="AA215" s="74">
        <v>656</v>
      </c>
      <c r="AB215" s="74">
        <v>636</v>
      </c>
      <c r="AC215" s="74">
        <v>596</v>
      </c>
      <c r="AD215" s="74">
        <v>566</v>
      </c>
      <c r="AE215" s="74">
        <v>548</v>
      </c>
      <c r="AF215" s="74">
        <v>524</v>
      </c>
      <c r="AG215" s="74">
        <v>510</v>
      </c>
      <c r="AH215" s="74">
        <v>503</v>
      </c>
      <c r="AI215" s="74">
        <v>404</v>
      </c>
      <c r="AJ215" s="74">
        <v>411</v>
      </c>
      <c r="AK215" s="74">
        <v>397</v>
      </c>
      <c r="AL215" s="74">
        <v>408</v>
      </c>
      <c r="AM215" s="74">
        <v>419</v>
      </c>
      <c r="AN215" s="74">
        <v>195</v>
      </c>
    </row>
    <row r="216" spans="2:40" x14ac:dyDescent="0.25">
      <c r="B216" s="69" t="s">
        <v>205</v>
      </c>
      <c r="C216" s="69"/>
      <c r="D216" s="69" t="s">
        <v>177</v>
      </c>
      <c r="E216" s="69" t="s">
        <v>206</v>
      </c>
      <c r="F216" s="69" t="str">
        <f t="shared" si="13"/>
        <v>Urban Buses Standard 15 - 18 t</v>
      </c>
      <c r="G216" s="69" t="s">
        <v>192</v>
      </c>
      <c r="H216" s="69" t="s">
        <v>120</v>
      </c>
      <c r="I216" s="73" t="str">
        <f t="shared" si="14"/>
        <v>, Urban Buses Standard 15 - 18 t, E IV</v>
      </c>
      <c r="J216" s="74">
        <v>0</v>
      </c>
      <c r="K216" s="74">
        <v>0</v>
      </c>
      <c r="L216" s="74">
        <v>0</v>
      </c>
      <c r="M216" s="74">
        <v>0</v>
      </c>
      <c r="N216" s="74">
        <v>0</v>
      </c>
      <c r="O216" s="74">
        <v>0</v>
      </c>
      <c r="P216" s="74">
        <v>0</v>
      </c>
      <c r="Q216" s="74">
        <v>0</v>
      </c>
      <c r="R216" s="74">
        <v>0</v>
      </c>
      <c r="S216" s="74">
        <v>0</v>
      </c>
      <c r="T216" s="74">
        <v>0</v>
      </c>
      <c r="U216" s="74">
        <v>0</v>
      </c>
      <c r="V216" s="74">
        <v>0</v>
      </c>
      <c r="W216" s="74">
        <v>0</v>
      </c>
      <c r="X216" s="74">
        <v>0</v>
      </c>
      <c r="Y216" s="74">
        <v>0</v>
      </c>
      <c r="Z216" s="74">
        <v>0</v>
      </c>
      <c r="AA216" s="74">
        <v>205</v>
      </c>
      <c r="AB216" s="74">
        <v>367</v>
      </c>
      <c r="AC216" s="74">
        <v>412</v>
      </c>
      <c r="AD216" s="74">
        <v>400</v>
      </c>
      <c r="AE216" s="74">
        <v>405</v>
      </c>
      <c r="AF216" s="74">
        <v>409</v>
      </c>
      <c r="AG216" s="74">
        <v>425</v>
      </c>
      <c r="AH216" s="74">
        <v>455</v>
      </c>
      <c r="AI216" s="74">
        <v>434</v>
      </c>
      <c r="AJ216" s="74">
        <v>441</v>
      </c>
      <c r="AK216" s="74">
        <v>449</v>
      </c>
      <c r="AL216" s="74">
        <v>461</v>
      </c>
      <c r="AM216" s="74">
        <v>474</v>
      </c>
      <c r="AN216" s="74">
        <v>350</v>
      </c>
    </row>
    <row r="217" spans="2:40" x14ac:dyDescent="0.25">
      <c r="B217" s="69" t="s">
        <v>205</v>
      </c>
      <c r="C217" s="69"/>
      <c r="D217" s="69" t="s">
        <v>177</v>
      </c>
      <c r="E217" s="69" t="s">
        <v>206</v>
      </c>
      <c r="F217" s="69" t="str">
        <f t="shared" si="13"/>
        <v>Urban Buses Standard 15 - 18 t</v>
      </c>
      <c r="G217" s="69" t="s">
        <v>193</v>
      </c>
      <c r="H217" s="69" t="s">
        <v>121</v>
      </c>
      <c r="I217" s="73" t="str">
        <f t="shared" si="14"/>
        <v>, Urban Buses Standard 15 - 18 t, E V</v>
      </c>
      <c r="J217" s="74">
        <v>0</v>
      </c>
      <c r="K217" s="74">
        <v>0</v>
      </c>
      <c r="L217" s="74">
        <v>0</v>
      </c>
      <c r="M217" s="74">
        <v>0</v>
      </c>
      <c r="N217" s="74">
        <v>0</v>
      </c>
      <c r="O217" s="74">
        <v>0</v>
      </c>
      <c r="P217" s="74">
        <v>0</v>
      </c>
      <c r="Q217" s="74">
        <v>0</v>
      </c>
      <c r="R217" s="74">
        <v>0</v>
      </c>
      <c r="S217" s="74">
        <v>0</v>
      </c>
      <c r="T217" s="74">
        <v>0</v>
      </c>
      <c r="U217" s="74">
        <v>0</v>
      </c>
      <c r="V217" s="74">
        <v>0</v>
      </c>
      <c r="W217" s="74">
        <v>0</v>
      </c>
      <c r="X217" s="74">
        <v>0</v>
      </c>
      <c r="Y217" s="74">
        <v>0</v>
      </c>
      <c r="Z217" s="74">
        <v>0</v>
      </c>
      <c r="AA217" s="74">
        <v>0</v>
      </c>
      <c r="AB217" s="74">
        <v>0</v>
      </c>
      <c r="AC217" s="74">
        <v>0</v>
      </c>
      <c r="AD217" s="74">
        <v>54</v>
      </c>
      <c r="AE217" s="74">
        <v>88</v>
      </c>
      <c r="AF217" s="74">
        <v>149</v>
      </c>
      <c r="AG217" s="74">
        <v>213</v>
      </c>
      <c r="AH217" s="74">
        <v>242</v>
      </c>
      <c r="AI217" s="74">
        <v>320</v>
      </c>
      <c r="AJ217" s="74">
        <v>326</v>
      </c>
      <c r="AK217" s="74">
        <v>331</v>
      </c>
      <c r="AL217" s="74">
        <v>340</v>
      </c>
      <c r="AM217" s="74">
        <v>349</v>
      </c>
      <c r="AN217" s="74">
        <v>301</v>
      </c>
    </row>
    <row r="218" spans="2:40" x14ac:dyDescent="0.25">
      <c r="B218" s="69" t="s">
        <v>205</v>
      </c>
      <c r="C218" s="69"/>
      <c r="D218" s="69" t="s">
        <v>177</v>
      </c>
      <c r="E218" s="69" t="s">
        <v>206</v>
      </c>
      <c r="F218" s="69" t="str">
        <f t="shared" si="13"/>
        <v>Urban Buses Standard 15 - 18 t</v>
      </c>
      <c r="G218" s="69" t="s">
        <v>194</v>
      </c>
      <c r="H218" s="69" t="s">
        <v>122</v>
      </c>
      <c r="I218" s="73" t="str">
        <f t="shared" si="14"/>
        <v>, Urban Buses Standard 15 - 18 t, E VI</v>
      </c>
      <c r="J218" s="74">
        <v>0</v>
      </c>
      <c r="K218" s="74">
        <v>0</v>
      </c>
      <c r="L218" s="74">
        <v>0</v>
      </c>
      <c r="M218" s="74">
        <v>0</v>
      </c>
      <c r="N218" s="74">
        <v>0</v>
      </c>
      <c r="O218" s="74">
        <v>0</v>
      </c>
      <c r="P218" s="74">
        <v>0</v>
      </c>
      <c r="Q218" s="74">
        <v>0</v>
      </c>
      <c r="R218" s="74">
        <v>0</v>
      </c>
      <c r="S218" s="74">
        <v>0</v>
      </c>
      <c r="T218" s="74">
        <v>0</v>
      </c>
      <c r="U218" s="74">
        <v>0</v>
      </c>
      <c r="V218" s="74">
        <v>0</v>
      </c>
      <c r="W218" s="74">
        <v>0</v>
      </c>
      <c r="X218" s="74">
        <v>0</v>
      </c>
      <c r="Y218" s="74">
        <v>0</v>
      </c>
      <c r="Z218" s="74">
        <v>0</v>
      </c>
      <c r="AA218" s="74">
        <v>0</v>
      </c>
      <c r="AB218" s="74">
        <v>0</v>
      </c>
      <c r="AC218" s="74">
        <v>0</v>
      </c>
      <c r="AD218" s="74">
        <v>0</v>
      </c>
      <c r="AE218" s="74">
        <v>0</v>
      </c>
      <c r="AF218" s="74">
        <v>0</v>
      </c>
      <c r="AG218" s="74">
        <v>0</v>
      </c>
      <c r="AH218" s="74">
        <v>0</v>
      </c>
      <c r="AI218" s="74">
        <v>424</v>
      </c>
      <c r="AJ218" s="74">
        <v>549</v>
      </c>
      <c r="AK218" s="74">
        <v>763</v>
      </c>
      <c r="AL218" s="74">
        <v>784</v>
      </c>
      <c r="AM218" s="74">
        <v>806</v>
      </c>
      <c r="AN218" s="74">
        <v>1168</v>
      </c>
    </row>
    <row r="219" spans="2:40" x14ac:dyDescent="0.25">
      <c r="B219" s="69" t="s">
        <v>205</v>
      </c>
      <c r="C219" s="69"/>
      <c r="D219" s="69" t="s">
        <v>177</v>
      </c>
      <c r="E219" s="69" t="s">
        <v>207</v>
      </c>
      <c r="F219" s="69" t="str">
        <f t="shared" si="13"/>
        <v>Coaches Standard &lt;=18 t</v>
      </c>
      <c r="G219" s="69" t="s">
        <v>114</v>
      </c>
      <c r="H219" s="69" t="s">
        <v>114</v>
      </c>
      <c r="I219" s="73" t="str">
        <f t="shared" si="14"/>
        <v>, Coaches Standard &lt;=18 t, Conventional</v>
      </c>
      <c r="J219" s="74">
        <v>3396</v>
      </c>
      <c r="K219" s="74">
        <v>3640</v>
      </c>
      <c r="L219" s="74">
        <v>3827</v>
      </c>
      <c r="M219" s="74">
        <v>4065</v>
      </c>
      <c r="N219" s="74">
        <v>2864</v>
      </c>
      <c r="O219" s="74">
        <v>2827</v>
      </c>
      <c r="P219" s="74">
        <v>2873</v>
      </c>
      <c r="Q219" s="74">
        <v>2435</v>
      </c>
      <c r="R219" s="74">
        <v>2366</v>
      </c>
      <c r="S219" s="74">
        <v>2348</v>
      </c>
      <c r="T219" s="74">
        <v>2170</v>
      </c>
      <c r="U219" s="74">
        <v>2021</v>
      </c>
      <c r="V219" s="74">
        <v>1715</v>
      </c>
      <c r="W219" s="74">
        <v>1578</v>
      </c>
      <c r="X219" s="74">
        <v>1384</v>
      </c>
      <c r="Y219" s="74">
        <v>1194</v>
      </c>
      <c r="Z219" s="74">
        <v>1011</v>
      </c>
      <c r="AA219" s="74">
        <v>808</v>
      </c>
      <c r="AB219" s="74">
        <v>657</v>
      </c>
      <c r="AC219" s="74">
        <v>461</v>
      </c>
      <c r="AD219" s="74">
        <v>319</v>
      </c>
      <c r="AE219" s="74">
        <v>273</v>
      </c>
      <c r="AF219" s="74">
        <v>233</v>
      </c>
      <c r="AG219" s="74">
        <v>267</v>
      </c>
      <c r="AH219" s="74">
        <v>371</v>
      </c>
      <c r="AI219" s="74">
        <v>59</v>
      </c>
      <c r="AJ219" s="74">
        <v>0</v>
      </c>
      <c r="AK219" s="74">
        <v>0</v>
      </c>
      <c r="AL219" s="74">
        <v>0</v>
      </c>
      <c r="AM219" s="74">
        <v>0</v>
      </c>
      <c r="AN219" s="74">
        <v>0</v>
      </c>
    </row>
    <row r="220" spans="2:40" x14ac:dyDescent="0.25">
      <c r="B220" s="69" t="s">
        <v>205</v>
      </c>
      <c r="C220" s="69"/>
      <c r="D220" s="69" t="s">
        <v>177</v>
      </c>
      <c r="E220" s="69" t="s">
        <v>207</v>
      </c>
      <c r="F220" s="69" t="str">
        <f t="shared" si="13"/>
        <v>Coaches Standard &lt;=18 t</v>
      </c>
      <c r="G220" s="69" t="s">
        <v>189</v>
      </c>
      <c r="H220" s="69" t="s">
        <v>117</v>
      </c>
      <c r="I220" s="73" t="str">
        <f t="shared" si="14"/>
        <v>, Coaches Standard &lt;=18 t, E I</v>
      </c>
      <c r="J220" s="74">
        <v>0</v>
      </c>
      <c r="K220" s="74">
        <v>0</v>
      </c>
      <c r="L220" s="74">
        <v>0</v>
      </c>
      <c r="M220" s="74">
        <v>0</v>
      </c>
      <c r="N220" s="74">
        <v>1410</v>
      </c>
      <c r="O220" s="74">
        <v>1650</v>
      </c>
      <c r="P220" s="74">
        <v>1975</v>
      </c>
      <c r="Q220" s="74">
        <v>1569</v>
      </c>
      <c r="R220" s="74">
        <v>1543</v>
      </c>
      <c r="S220" s="74">
        <v>1554</v>
      </c>
      <c r="T220" s="74">
        <v>1444</v>
      </c>
      <c r="U220" s="74">
        <v>1382</v>
      </c>
      <c r="V220" s="74">
        <v>1190</v>
      </c>
      <c r="W220" s="74">
        <v>1184</v>
      </c>
      <c r="X220" s="74">
        <v>1130</v>
      </c>
      <c r="Y220" s="74">
        <v>1097</v>
      </c>
      <c r="Z220" s="74">
        <v>1070</v>
      </c>
      <c r="AA220" s="74">
        <v>1012</v>
      </c>
      <c r="AB220" s="74">
        <v>987</v>
      </c>
      <c r="AC220" s="74">
        <v>897</v>
      </c>
      <c r="AD220" s="74">
        <v>807</v>
      </c>
      <c r="AE220" s="74">
        <v>754</v>
      </c>
      <c r="AF220" s="74">
        <v>654</v>
      </c>
      <c r="AG220" s="74">
        <v>574</v>
      </c>
      <c r="AH220" s="74">
        <v>550</v>
      </c>
      <c r="AI220" s="74">
        <v>279</v>
      </c>
      <c r="AJ220" s="74">
        <v>55</v>
      </c>
      <c r="AK220" s="74">
        <v>58</v>
      </c>
      <c r="AL220" s="74">
        <v>0</v>
      </c>
      <c r="AM220" s="74">
        <v>0</v>
      </c>
      <c r="AN220" s="74">
        <v>0</v>
      </c>
    </row>
    <row r="221" spans="2:40" x14ac:dyDescent="0.25">
      <c r="B221" s="69" t="s">
        <v>205</v>
      </c>
      <c r="C221" s="69"/>
      <c r="D221" s="69" t="s">
        <v>177</v>
      </c>
      <c r="E221" s="69" t="s">
        <v>207</v>
      </c>
      <c r="F221" s="69" t="str">
        <f t="shared" si="13"/>
        <v>Coaches Standard &lt;=18 t</v>
      </c>
      <c r="G221" s="69" t="s">
        <v>190</v>
      </c>
      <c r="H221" s="69" t="s">
        <v>118</v>
      </c>
      <c r="I221" s="73" t="str">
        <f t="shared" si="14"/>
        <v>, Coaches Standard &lt;=18 t, E II</v>
      </c>
      <c r="J221" s="74">
        <v>0</v>
      </c>
      <c r="K221" s="74">
        <v>0</v>
      </c>
      <c r="L221" s="74">
        <v>0</v>
      </c>
      <c r="M221" s="74">
        <v>0</v>
      </c>
      <c r="N221" s="74">
        <v>0</v>
      </c>
      <c r="O221" s="74">
        <v>0</v>
      </c>
      <c r="P221" s="74">
        <v>0</v>
      </c>
      <c r="Q221" s="74">
        <v>1114</v>
      </c>
      <c r="R221" s="74">
        <v>1428</v>
      </c>
      <c r="S221" s="74">
        <v>2058</v>
      </c>
      <c r="T221" s="74">
        <v>2783</v>
      </c>
      <c r="U221" s="74">
        <v>3197</v>
      </c>
      <c r="V221" s="74">
        <v>3013</v>
      </c>
      <c r="W221" s="74">
        <v>3012</v>
      </c>
      <c r="X221" s="74">
        <v>2996</v>
      </c>
      <c r="Y221" s="74">
        <v>2958</v>
      </c>
      <c r="Z221" s="74">
        <v>2944</v>
      </c>
      <c r="AA221" s="74">
        <v>2859</v>
      </c>
      <c r="AB221" s="74">
        <v>2825</v>
      </c>
      <c r="AC221" s="74">
        <v>2774</v>
      </c>
      <c r="AD221" s="74">
        <v>2682</v>
      </c>
      <c r="AE221" s="74">
        <v>2624</v>
      </c>
      <c r="AF221" s="74">
        <v>2550</v>
      </c>
      <c r="AG221" s="74">
        <v>2461</v>
      </c>
      <c r="AH221" s="74">
        <v>2366</v>
      </c>
      <c r="AI221" s="74">
        <v>2448</v>
      </c>
      <c r="AJ221" s="74">
        <v>2061</v>
      </c>
      <c r="AK221" s="74">
        <v>2153</v>
      </c>
      <c r="AL221" s="74">
        <v>1711</v>
      </c>
      <c r="AM221" s="74">
        <v>1223</v>
      </c>
      <c r="AN221" s="74">
        <v>1125</v>
      </c>
    </row>
    <row r="222" spans="2:40" x14ac:dyDescent="0.25">
      <c r="B222" s="69" t="s">
        <v>205</v>
      </c>
      <c r="C222" s="69"/>
      <c r="D222" s="69" t="s">
        <v>177</v>
      </c>
      <c r="E222" s="69" t="s">
        <v>207</v>
      </c>
      <c r="F222" s="69" t="str">
        <f t="shared" si="13"/>
        <v>Coaches Standard &lt;=18 t</v>
      </c>
      <c r="G222" s="69" t="s">
        <v>191</v>
      </c>
      <c r="H222" s="69" t="s">
        <v>119</v>
      </c>
      <c r="I222" s="73" t="str">
        <f t="shared" si="14"/>
        <v>, Coaches Standard &lt;=18 t, E III</v>
      </c>
      <c r="J222" s="74">
        <v>0</v>
      </c>
      <c r="K222" s="74">
        <v>0</v>
      </c>
      <c r="L222" s="74">
        <v>0</v>
      </c>
      <c r="M222" s="74">
        <v>0</v>
      </c>
      <c r="N222" s="74">
        <v>0</v>
      </c>
      <c r="O222" s="74">
        <v>0</v>
      </c>
      <c r="P222" s="74">
        <v>0</v>
      </c>
      <c r="Q222" s="74">
        <v>0</v>
      </c>
      <c r="R222" s="74">
        <v>0</v>
      </c>
      <c r="S222" s="74">
        <v>0</v>
      </c>
      <c r="T222" s="74">
        <v>0</v>
      </c>
      <c r="U222" s="74">
        <v>0</v>
      </c>
      <c r="V222" s="74">
        <v>720</v>
      </c>
      <c r="W222" s="74">
        <v>1166</v>
      </c>
      <c r="X222" s="74">
        <v>1619</v>
      </c>
      <c r="Y222" s="74">
        <v>2061</v>
      </c>
      <c r="Z222" s="74">
        <v>2718</v>
      </c>
      <c r="AA222" s="74">
        <v>2637</v>
      </c>
      <c r="AB222" s="74">
        <v>2606</v>
      </c>
      <c r="AC222" s="74">
        <v>2553</v>
      </c>
      <c r="AD222" s="74">
        <v>2468</v>
      </c>
      <c r="AE222" s="74">
        <v>2423</v>
      </c>
      <c r="AF222" s="74">
        <v>2368</v>
      </c>
      <c r="AG222" s="74">
        <v>2314</v>
      </c>
      <c r="AH222" s="74">
        <v>2270</v>
      </c>
      <c r="AI222" s="74">
        <v>2397</v>
      </c>
      <c r="AJ222" s="74">
        <v>2204</v>
      </c>
      <c r="AK222" s="74">
        <v>2302</v>
      </c>
      <c r="AL222" s="74">
        <v>2391</v>
      </c>
      <c r="AM222" s="74">
        <v>2739</v>
      </c>
      <c r="AN222" s="74">
        <v>2521</v>
      </c>
    </row>
    <row r="223" spans="2:40" x14ac:dyDescent="0.25">
      <c r="B223" s="69" t="s">
        <v>205</v>
      </c>
      <c r="C223" s="69"/>
      <c r="D223" s="69" t="s">
        <v>177</v>
      </c>
      <c r="E223" s="69" t="s">
        <v>207</v>
      </c>
      <c r="F223" s="69" t="str">
        <f t="shared" si="13"/>
        <v>Coaches Standard &lt;=18 t</v>
      </c>
      <c r="G223" s="69" t="s">
        <v>192</v>
      </c>
      <c r="H223" s="69" t="s">
        <v>120</v>
      </c>
      <c r="I223" s="73" t="str">
        <f t="shared" si="14"/>
        <v>, Coaches Standard &lt;=18 t, E IV</v>
      </c>
      <c r="J223" s="74">
        <v>0</v>
      </c>
      <c r="K223" s="74">
        <v>0</v>
      </c>
      <c r="L223" s="74">
        <v>0</v>
      </c>
      <c r="M223" s="74">
        <v>0</v>
      </c>
      <c r="N223" s="74">
        <v>0</v>
      </c>
      <c r="O223" s="74">
        <v>0</v>
      </c>
      <c r="P223" s="74">
        <v>0</v>
      </c>
      <c r="Q223" s="74">
        <v>0</v>
      </c>
      <c r="R223" s="74">
        <v>0</v>
      </c>
      <c r="S223" s="74">
        <v>0</v>
      </c>
      <c r="T223" s="74">
        <v>0</v>
      </c>
      <c r="U223" s="74">
        <v>0</v>
      </c>
      <c r="V223" s="74">
        <v>0</v>
      </c>
      <c r="W223" s="74">
        <v>0</v>
      </c>
      <c r="X223" s="74">
        <v>0</v>
      </c>
      <c r="Y223" s="74">
        <v>0</v>
      </c>
      <c r="Z223" s="74">
        <v>0</v>
      </c>
      <c r="AA223" s="74">
        <v>776</v>
      </c>
      <c r="AB223" s="74">
        <v>1461</v>
      </c>
      <c r="AC223" s="74">
        <v>1718</v>
      </c>
      <c r="AD223" s="74">
        <v>1717</v>
      </c>
      <c r="AE223" s="74">
        <v>1808</v>
      </c>
      <c r="AF223" s="74">
        <v>1884</v>
      </c>
      <c r="AG223" s="74">
        <v>2046</v>
      </c>
      <c r="AH223" s="74">
        <v>2298</v>
      </c>
      <c r="AI223" s="74">
        <v>2617</v>
      </c>
      <c r="AJ223" s="74">
        <v>2513</v>
      </c>
      <c r="AK223" s="74">
        <v>2625</v>
      </c>
      <c r="AL223" s="74">
        <v>2826</v>
      </c>
      <c r="AM223" s="74">
        <v>2569</v>
      </c>
      <c r="AN223" s="74">
        <v>2364</v>
      </c>
    </row>
    <row r="224" spans="2:40" x14ac:dyDescent="0.25">
      <c r="B224" s="69" t="s">
        <v>205</v>
      </c>
      <c r="C224" s="69"/>
      <c r="D224" s="69" t="s">
        <v>177</v>
      </c>
      <c r="E224" s="69" t="s">
        <v>207</v>
      </c>
      <c r="F224" s="69" t="str">
        <f t="shared" si="13"/>
        <v>Coaches Standard &lt;=18 t</v>
      </c>
      <c r="G224" s="69" t="s">
        <v>193</v>
      </c>
      <c r="H224" s="69" t="s">
        <v>121</v>
      </c>
      <c r="I224" s="73" t="str">
        <f t="shared" si="14"/>
        <v>, Coaches Standard &lt;=18 t, E V</v>
      </c>
      <c r="J224" s="74">
        <v>0</v>
      </c>
      <c r="K224" s="74">
        <v>0</v>
      </c>
      <c r="L224" s="74">
        <v>0</v>
      </c>
      <c r="M224" s="74">
        <v>0</v>
      </c>
      <c r="N224" s="74">
        <v>0</v>
      </c>
      <c r="O224" s="74">
        <v>0</v>
      </c>
      <c r="P224" s="74">
        <v>0</v>
      </c>
      <c r="Q224" s="74">
        <v>0</v>
      </c>
      <c r="R224" s="74">
        <v>0</v>
      </c>
      <c r="S224" s="74">
        <v>0</v>
      </c>
      <c r="T224" s="74">
        <v>0</v>
      </c>
      <c r="U224" s="74">
        <v>0</v>
      </c>
      <c r="V224" s="74">
        <v>0</v>
      </c>
      <c r="W224" s="74">
        <v>0</v>
      </c>
      <c r="X224" s="74">
        <v>0</v>
      </c>
      <c r="Y224" s="74">
        <v>0</v>
      </c>
      <c r="Z224" s="74">
        <v>0</v>
      </c>
      <c r="AA224" s="74">
        <v>0</v>
      </c>
      <c r="AB224" s="74">
        <v>0</v>
      </c>
      <c r="AC224" s="74">
        <v>0</v>
      </c>
      <c r="AD224" s="74">
        <v>111</v>
      </c>
      <c r="AE224" s="74">
        <v>210</v>
      </c>
      <c r="AF224" s="74">
        <v>465</v>
      </c>
      <c r="AG224" s="74">
        <v>677</v>
      </c>
      <c r="AH224" s="74">
        <v>667</v>
      </c>
      <c r="AI224" s="74">
        <v>706</v>
      </c>
      <c r="AJ224" s="74">
        <v>856</v>
      </c>
      <c r="AK224" s="74">
        <v>894</v>
      </c>
      <c r="AL224" s="74">
        <v>1106</v>
      </c>
      <c r="AM224" s="74">
        <v>834</v>
      </c>
      <c r="AN224" s="74">
        <v>767</v>
      </c>
    </row>
    <row r="225" spans="2:40" x14ac:dyDescent="0.25">
      <c r="B225" s="69" t="s">
        <v>205</v>
      </c>
      <c r="C225" s="75"/>
      <c r="D225" s="69" t="s">
        <v>177</v>
      </c>
      <c r="E225" s="69" t="s">
        <v>207</v>
      </c>
      <c r="F225" s="69" t="str">
        <f t="shared" si="13"/>
        <v>Coaches Standard &lt;=18 t</v>
      </c>
      <c r="G225" s="69" t="s">
        <v>194</v>
      </c>
      <c r="H225" s="69" t="s">
        <v>122</v>
      </c>
      <c r="I225" s="73" t="str">
        <f t="shared" si="14"/>
        <v>, Coaches Standard &lt;=18 t, E VI</v>
      </c>
      <c r="J225" s="74">
        <v>0</v>
      </c>
      <c r="K225" s="74">
        <v>0</v>
      </c>
      <c r="L225" s="74">
        <v>0</v>
      </c>
      <c r="M225" s="74">
        <v>0</v>
      </c>
      <c r="N225" s="74">
        <v>0</v>
      </c>
      <c r="O225" s="74">
        <v>0</v>
      </c>
      <c r="P225" s="74">
        <v>0</v>
      </c>
      <c r="Q225" s="74">
        <v>0</v>
      </c>
      <c r="R225" s="74">
        <v>0</v>
      </c>
      <c r="S225" s="74">
        <v>0</v>
      </c>
      <c r="T225" s="74">
        <v>0</v>
      </c>
      <c r="U225" s="74">
        <v>0</v>
      </c>
      <c r="V225" s="74">
        <v>0</v>
      </c>
      <c r="W225" s="74">
        <v>0</v>
      </c>
      <c r="X225" s="74">
        <v>0</v>
      </c>
      <c r="Y225" s="74">
        <v>0</v>
      </c>
      <c r="Z225" s="74">
        <v>0</v>
      </c>
      <c r="AA225" s="74">
        <v>0</v>
      </c>
      <c r="AB225" s="74">
        <v>0</v>
      </c>
      <c r="AC225" s="74">
        <v>0</v>
      </c>
      <c r="AD225" s="74">
        <v>0</v>
      </c>
      <c r="AE225" s="74">
        <v>0</v>
      </c>
      <c r="AF225" s="74">
        <v>0</v>
      </c>
      <c r="AG225" s="74">
        <v>0</v>
      </c>
      <c r="AH225" s="74">
        <v>0</v>
      </c>
      <c r="AI225" s="74">
        <v>419</v>
      </c>
      <c r="AJ225" s="74">
        <v>1728</v>
      </c>
      <c r="AK225" s="74">
        <v>1805</v>
      </c>
      <c r="AL225" s="74">
        <v>2297</v>
      </c>
      <c r="AM225" s="74">
        <v>3393</v>
      </c>
      <c r="AN225" s="74">
        <v>3122</v>
      </c>
    </row>
    <row r="226" spans="2:40" x14ac:dyDescent="0.25">
      <c r="B226" s="69" t="s">
        <v>209</v>
      </c>
      <c r="D226" s="69" t="s">
        <v>162</v>
      </c>
      <c r="E226" s="69" t="s">
        <v>210</v>
      </c>
      <c r="F226" s="69" t="str">
        <f t="shared" si="13"/>
        <v>Mopeds 2-stroke &lt;50 cm³</v>
      </c>
      <c r="G226" s="69" t="s">
        <v>114</v>
      </c>
      <c r="H226" s="69" t="s">
        <v>114</v>
      </c>
      <c r="I226" s="73" t="str">
        <f t="shared" si="14"/>
        <v>, Mopeds 2-stroke &lt;50 cm³, Conventional</v>
      </c>
      <c r="J226" s="74">
        <v>637</v>
      </c>
      <c r="K226" s="74">
        <v>691</v>
      </c>
      <c r="L226" s="74">
        <v>690</v>
      </c>
      <c r="M226" s="74">
        <v>670</v>
      </c>
      <c r="N226" s="74">
        <v>662</v>
      </c>
      <c r="O226" s="74">
        <v>657</v>
      </c>
      <c r="P226" s="74">
        <v>668</v>
      </c>
      <c r="Q226" s="74">
        <v>684</v>
      </c>
      <c r="R226" s="74">
        <v>683</v>
      </c>
      <c r="S226" s="74">
        <v>747</v>
      </c>
      <c r="T226" s="74">
        <v>686</v>
      </c>
      <c r="U226" s="74">
        <v>609</v>
      </c>
      <c r="V226" s="74">
        <v>520</v>
      </c>
      <c r="W226" s="74">
        <v>492</v>
      </c>
      <c r="X226" s="74">
        <v>439</v>
      </c>
      <c r="Y226" s="74">
        <v>394</v>
      </c>
      <c r="Z226" s="74">
        <v>362</v>
      </c>
      <c r="AA226" s="74">
        <v>344</v>
      </c>
      <c r="AB226" s="74">
        <v>331</v>
      </c>
      <c r="AC226" s="74">
        <v>377</v>
      </c>
      <c r="AD226" s="74">
        <v>297</v>
      </c>
      <c r="AE226" s="74">
        <v>241</v>
      </c>
      <c r="AF226" s="74">
        <v>208</v>
      </c>
      <c r="AG226" s="74">
        <v>188</v>
      </c>
      <c r="AH226" s="74">
        <v>163</v>
      </c>
      <c r="AI226" s="74">
        <v>144</v>
      </c>
      <c r="AJ226" s="74">
        <v>125</v>
      </c>
      <c r="AK226" s="74">
        <v>116</v>
      </c>
      <c r="AL226" s="74">
        <v>88</v>
      </c>
      <c r="AM226" s="74">
        <v>79</v>
      </c>
      <c r="AN226" s="74">
        <v>67</v>
      </c>
    </row>
    <row r="227" spans="2:40" x14ac:dyDescent="0.25">
      <c r="B227" s="69" t="s">
        <v>209</v>
      </c>
      <c r="D227" s="69" t="s">
        <v>162</v>
      </c>
      <c r="E227" s="69" t="s">
        <v>210</v>
      </c>
      <c r="F227" s="69" t="str">
        <f t="shared" si="13"/>
        <v>Mopeds 2-stroke &lt;50 cm³</v>
      </c>
      <c r="G227" s="69" t="s">
        <v>165</v>
      </c>
      <c r="H227" s="69" t="s">
        <v>117</v>
      </c>
      <c r="I227" s="73" t="str">
        <f t="shared" si="14"/>
        <v>, Mopeds 2-stroke &lt;50 cm³, E I</v>
      </c>
      <c r="J227" s="74">
        <v>0</v>
      </c>
      <c r="K227" s="74">
        <v>0</v>
      </c>
      <c r="L227" s="74">
        <v>0</v>
      </c>
      <c r="M227" s="74">
        <v>0</v>
      </c>
      <c r="N227" s="74">
        <v>0</v>
      </c>
      <c r="O227" s="74">
        <v>0</v>
      </c>
      <c r="P227" s="74">
        <v>0</v>
      </c>
      <c r="Q227" s="74">
        <v>0</v>
      </c>
      <c r="R227" s="74">
        <v>0</v>
      </c>
      <c r="S227" s="74">
        <v>0</v>
      </c>
      <c r="T227" s="74">
        <v>172</v>
      </c>
      <c r="U227" s="74">
        <v>313</v>
      </c>
      <c r="V227" s="74">
        <v>408</v>
      </c>
      <c r="W227" s="74">
        <v>492</v>
      </c>
      <c r="X227" s="74">
        <v>459</v>
      </c>
      <c r="Y227" s="74">
        <v>423</v>
      </c>
      <c r="Z227" s="74">
        <v>401</v>
      </c>
      <c r="AA227" s="74">
        <v>406</v>
      </c>
      <c r="AB227" s="74">
        <v>408</v>
      </c>
      <c r="AC227" s="74">
        <v>471</v>
      </c>
      <c r="AD227" s="74">
        <v>400</v>
      </c>
      <c r="AE227" s="74">
        <v>341</v>
      </c>
      <c r="AF227" s="74">
        <v>321</v>
      </c>
      <c r="AG227" s="74">
        <v>296</v>
      </c>
      <c r="AH227" s="74">
        <v>282</v>
      </c>
      <c r="AI227" s="74">
        <v>263</v>
      </c>
      <c r="AJ227" s="74">
        <v>250</v>
      </c>
      <c r="AK227" s="74">
        <v>241</v>
      </c>
      <c r="AL227" s="74">
        <v>195</v>
      </c>
      <c r="AM227" s="74">
        <v>185</v>
      </c>
      <c r="AN227" s="74">
        <v>164</v>
      </c>
    </row>
    <row r="228" spans="2:40" x14ac:dyDescent="0.25">
      <c r="B228" s="69" t="s">
        <v>209</v>
      </c>
      <c r="D228" s="69" t="s">
        <v>162</v>
      </c>
      <c r="E228" s="69" t="s">
        <v>210</v>
      </c>
      <c r="F228" s="69" t="str">
        <f t="shared" si="13"/>
        <v>Mopeds 2-stroke &lt;50 cm³</v>
      </c>
      <c r="G228" s="69" t="s">
        <v>166</v>
      </c>
      <c r="H228" s="69" t="s">
        <v>118</v>
      </c>
      <c r="I228" s="73" t="str">
        <f t="shared" si="14"/>
        <v>, Mopeds 2-stroke &lt;50 cm³, E II</v>
      </c>
      <c r="J228" s="74">
        <v>0</v>
      </c>
      <c r="K228" s="74">
        <v>0</v>
      </c>
      <c r="L228" s="74">
        <v>0</v>
      </c>
      <c r="M228" s="74">
        <v>0</v>
      </c>
      <c r="N228" s="74">
        <v>0</v>
      </c>
      <c r="O228" s="74">
        <v>0</v>
      </c>
      <c r="P228" s="74">
        <v>0</v>
      </c>
      <c r="Q228" s="74">
        <v>0</v>
      </c>
      <c r="R228" s="74">
        <v>0</v>
      </c>
      <c r="S228" s="74">
        <v>0</v>
      </c>
      <c r="T228" s="74">
        <v>0</v>
      </c>
      <c r="U228" s="74">
        <v>0</v>
      </c>
      <c r="V228" s="74">
        <v>0</v>
      </c>
      <c r="W228" s="74">
        <v>0</v>
      </c>
      <c r="X228" s="74">
        <v>78</v>
      </c>
      <c r="Y228" s="74">
        <v>144</v>
      </c>
      <c r="Z228" s="74">
        <v>215</v>
      </c>
      <c r="AA228" s="74">
        <v>208</v>
      </c>
      <c r="AB228" s="74">
        <v>210</v>
      </c>
      <c r="AC228" s="74">
        <v>256</v>
      </c>
      <c r="AD228" s="74">
        <v>206</v>
      </c>
      <c r="AE228" s="74">
        <v>181</v>
      </c>
      <c r="AF228" s="74">
        <v>170</v>
      </c>
      <c r="AG228" s="74">
        <v>161</v>
      </c>
      <c r="AH228" s="74">
        <v>146</v>
      </c>
      <c r="AI228" s="74">
        <v>143</v>
      </c>
      <c r="AJ228" s="74">
        <v>141</v>
      </c>
      <c r="AK228" s="74">
        <v>150</v>
      </c>
      <c r="AL228" s="74">
        <v>130</v>
      </c>
      <c r="AM228" s="74">
        <v>130</v>
      </c>
      <c r="AN228" s="74">
        <v>122</v>
      </c>
    </row>
    <row r="229" spans="2:40" x14ac:dyDescent="0.25">
      <c r="B229" s="69" t="s">
        <v>209</v>
      </c>
      <c r="D229" s="69" t="s">
        <v>162</v>
      </c>
      <c r="E229" s="69" t="s">
        <v>210</v>
      </c>
      <c r="F229" s="69" t="str">
        <f t="shared" si="13"/>
        <v>Mopeds 2-stroke &lt;50 cm³</v>
      </c>
      <c r="G229" s="69" t="s">
        <v>167</v>
      </c>
      <c r="H229" s="69" t="s">
        <v>119</v>
      </c>
      <c r="I229" s="73" t="str">
        <f t="shared" si="14"/>
        <v>, Mopeds 2-stroke &lt;50 cm³, E III</v>
      </c>
      <c r="J229" s="74">
        <v>0</v>
      </c>
      <c r="K229" s="74">
        <v>0</v>
      </c>
      <c r="L229" s="74">
        <v>0</v>
      </c>
      <c r="M229" s="74">
        <v>0</v>
      </c>
      <c r="N229" s="74">
        <v>0</v>
      </c>
      <c r="O229" s="74">
        <v>0</v>
      </c>
      <c r="P229" s="74">
        <v>0</v>
      </c>
      <c r="Q229" s="74">
        <v>0</v>
      </c>
      <c r="R229" s="74">
        <v>0</v>
      </c>
      <c r="S229" s="74">
        <v>0</v>
      </c>
      <c r="T229" s="74">
        <v>0</v>
      </c>
      <c r="U229" s="74">
        <v>0</v>
      </c>
      <c r="V229" s="74">
        <v>0</v>
      </c>
      <c r="W229" s="74">
        <v>0</v>
      </c>
      <c r="X229" s="74">
        <v>0</v>
      </c>
      <c r="Y229" s="74">
        <v>0</v>
      </c>
      <c r="Z229" s="74">
        <v>0</v>
      </c>
      <c r="AA229" s="74">
        <v>83</v>
      </c>
      <c r="AB229" s="74">
        <v>155</v>
      </c>
      <c r="AC229" s="74">
        <v>242</v>
      </c>
      <c r="AD229" s="74">
        <v>240</v>
      </c>
      <c r="AE229" s="74">
        <v>241</v>
      </c>
      <c r="AF229" s="74">
        <v>246</v>
      </c>
      <c r="AG229" s="74">
        <v>251</v>
      </c>
      <c r="AH229" s="74">
        <v>265</v>
      </c>
      <c r="AI229" s="74">
        <v>285</v>
      </c>
      <c r="AJ229" s="74">
        <v>316</v>
      </c>
      <c r="AK229" s="74">
        <v>333</v>
      </c>
      <c r="AL229" s="74">
        <v>380</v>
      </c>
      <c r="AM229" s="74">
        <v>398</v>
      </c>
      <c r="AN229" s="74">
        <v>397</v>
      </c>
    </row>
    <row r="230" spans="2:40" x14ac:dyDescent="0.25">
      <c r="B230" s="69" t="s">
        <v>209</v>
      </c>
      <c r="D230" s="69" t="s">
        <v>162</v>
      </c>
      <c r="E230" s="69" t="s">
        <v>211</v>
      </c>
      <c r="F230" s="69" t="str">
        <f t="shared" si="13"/>
        <v>Mopeds 4-stroke &lt;50 cm³</v>
      </c>
      <c r="G230" s="69" t="s">
        <v>114</v>
      </c>
      <c r="H230" s="69" t="s">
        <v>114</v>
      </c>
      <c r="I230" s="73" t="str">
        <f t="shared" si="14"/>
        <v>, Mopeds 4-stroke &lt;50 cm³, Conventional</v>
      </c>
      <c r="J230" s="74">
        <v>637</v>
      </c>
      <c r="K230" s="74">
        <v>690</v>
      </c>
      <c r="L230" s="74">
        <v>690</v>
      </c>
      <c r="M230" s="74">
        <v>669</v>
      </c>
      <c r="N230" s="74">
        <v>661</v>
      </c>
      <c r="O230" s="74">
        <v>657</v>
      </c>
      <c r="P230" s="74">
        <v>667</v>
      </c>
      <c r="Q230" s="74">
        <v>684</v>
      </c>
      <c r="R230" s="74">
        <v>683</v>
      </c>
      <c r="S230" s="74">
        <v>747</v>
      </c>
      <c r="T230" s="74">
        <v>686</v>
      </c>
      <c r="U230" s="74">
        <v>608</v>
      </c>
      <c r="V230" s="74">
        <v>520</v>
      </c>
      <c r="W230" s="74">
        <v>492</v>
      </c>
      <c r="X230" s="74">
        <v>439</v>
      </c>
      <c r="Y230" s="74">
        <v>394</v>
      </c>
      <c r="Z230" s="74">
        <v>362</v>
      </c>
      <c r="AA230" s="74">
        <v>344</v>
      </c>
      <c r="AB230" s="74">
        <v>331</v>
      </c>
      <c r="AC230" s="74">
        <v>377</v>
      </c>
      <c r="AD230" s="74">
        <v>297</v>
      </c>
      <c r="AE230" s="74">
        <v>240</v>
      </c>
      <c r="AF230" s="74">
        <v>208</v>
      </c>
      <c r="AG230" s="74">
        <v>188</v>
      </c>
      <c r="AH230" s="74">
        <v>162</v>
      </c>
      <c r="AI230" s="74">
        <v>144</v>
      </c>
      <c r="AJ230" s="74">
        <v>125</v>
      </c>
      <c r="AK230" s="74">
        <v>116</v>
      </c>
      <c r="AL230" s="74">
        <v>88</v>
      </c>
      <c r="AM230" s="74">
        <v>79</v>
      </c>
      <c r="AN230" s="74">
        <v>67</v>
      </c>
    </row>
    <row r="231" spans="2:40" x14ac:dyDescent="0.25">
      <c r="B231" s="69" t="s">
        <v>209</v>
      </c>
      <c r="D231" s="69" t="s">
        <v>162</v>
      </c>
      <c r="E231" s="69" t="s">
        <v>211</v>
      </c>
      <c r="F231" s="69" t="str">
        <f t="shared" ref="F231:F246" si="15">E231</f>
        <v>Mopeds 4-stroke &lt;50 cm³</v>
      </c>
      <c r="G231" s="69" t="s">
        <v>165</v>
      </c>
      <c r="H231" s="69" t="s">
        <v>117</v>
      </c>
      <c r="I231" s="73" t="str">
        <f t="shared" si="14"/>
        <v>, Mopeds 4-stroke &lt;50 cm³, E I</v>
      </c>
      <c r="J231" s="74">
        <v>0</v>
      </c>
      <c r="K231" s="74">
        <v>0</v>
      </c>
      <c r="L231" s="74">
        <v>0</v>
      </c>
      <c r="M231" s="74">
        <v>0</v>
      </c>
      <c r="N231" s="74">
        <v>0</v>
      </c>
      <c r="O231" s="74">
        <v>0</v>
      </c>
      <c r="P231" s="74">
        <v>0</v>
      </c>
      <c r="Q231" s="74">
        <v>0</v>
      </c>
      <c r="R231" s="74">
        <v>0</v>
      </c>
      <c r="S231" s="74">
        <v>0</v>
      </c>
      <c r="T231" s="74">
        <v>172</v>
      </c>
      <c r="U231" s="74">
        <v>313</v>
      </c>
      <c r="V231" s="74">
        <v>408</v>
      </c>
      <c r="W231" s="74">
        <v>492</v>
      </c>
      <c r="X231" s="74">
        <v>459</v>
      </c>
      <c r="Y231" s="74">
        <v>422</v>
      </c>
      <c r="Z231" s="74">
        <v>401</v>
      </c>
      <c r="AA231" s="74">
        <v>406</v>
      </c>
      <c r="AB231" s="74">
        <v>408</v>
      </c>
      <c r="AC231" s="74">
        <v>471</v>
      </c>
      <c r="AD231" s="74">
        <v>400</v>
      </c>
      <c r="AE231" s="74">
        <v>341</v>
      </c>
      <c r="AF231" s="74">
        <v>321</v>
      </c>
      <c r="AG231" s="74">
        <v>295</v>
      </c>
      <c r="AH231" s="74">
        <v>282</v>
      </c>
      <c r="AI231" s="74">
        <v>263</v>
      </c>
      <c r="AJ231" s="74">
        <v>250</v>
      </c>
      <c r="AK231" s="74">
        <v>241</v>
      </c>
      <c r="AL231" s="74">
        <v>195</v>
      </c>
      <c r="AM231" s="74">
        <v>185</v>
      </c>
      <c r="AN231" s="74">
        <v>164</v>
      </c>
    </row>
    <row r="232" spans="2:40" x14ac:dyDescent="0.25">
      <c r="B232" s="69" t="s">
        <v>209</v>
      </c>
      <c r="D232" s="69" t="s">
        <v>162</v>
      </c>
      <c r="E232" s="69" t="s">
        <v>211</v>
      </c>
      <c r="F232" s="69" t="str">
        <f t="shared" si="15"/>
        <v>Mopeds 4-stroke &lt;50 cm³</v>
      </c>
      <c r="G232" s="69" t="s">
        <v>166</v>
      </c>
      <c r="H232" s="69" t="s">
        <v>118</v>
      </c>
      <c r="I232" s="73" t="str">
        <f t="shared" si="14"/>
        <v>, Mopeds 4-stroke &lt;50 cm³, E II</v>
      </c>
      <c r="J232" s="74">
        <v>0</v>
      </c>
      <c r="K232" s="74">
        <v>0</v>
      </c>
      <c r="L232" s="74">
        <v>0</v>
      </c>
      <c r="M232" s="74">
        <v>0</v>
      </c>
      <c r="N232" s="74">
        <v>0</v>
      </c>
      <c r="O232" s="74">
        <v>0</v>
      </c>
      <c r="P232" s="74">
        <v>0</v>
      </c>
      <c r="Q232" s="74">
        <v>0</v>
      </c>
      <c r="R232" s="74">
        <v>0</v>
      </c>
      <c r="S232" s="74">
        <v>0</v>
      </c>
      <c r="T232" s="74">
        <v>0</v>
      </c>
      <c r="U232" s="74">
        <v>0</v>
      </c>
      <c r="V232" s="74">
        <v>0</v>
      </c>
      <c r="W232" s="74">
        <v>0</v>
      </c>
      <c r="X232" s="74">
        <v>78</v>
      </c>
      <c r="Y232" s="74">
        <v>144</v>
      </c>
      <c r="Z232" s="74">
        <v>215</v>
      </c>
      <c r="AA232" s="74">
        <v>208</v>
      </c>
      <c r="AB232" s="74">
        <v>210</v>
      </c>
      <c r="AC232" s="74">
        <v>256</v>
      </c>
      <c r="AD232" s="74">
        <v>206</v>
      </c>
      <c r="AE232" s="74">
        <v>180</v>
      </c>
      <c r="AF232" s="74">
        <v>170</v>
      </c>
      <c r="AG232" s="74">
        <v>161</v>
      </c>
      <c r="AH232" s="74">
        <v>145</v>
      </c>
      <c r="AI232" s="74">
        <v>143</v>
      </c>
      <c r="AJ232" s="74">
        <v>141</v>
      </c>
      <c r="AK232" s="74">
        <v>150</v>
      </c>
      <c r="AL232" s="74">
        <v>130</v>
      </c>
      <c r="AM232" s="74">
        <v>130</v>
      </c>
      <c r="AN232" s="74">
        <v>122</v>
      </c>
    </row>
    <row r="233" spans="2:40" x14ac:dyDescent="0.25">
      <c r="B233" s="69" t="s">
        <v>209</v>
      </c>
      <c r="D233" s="69" t="s">
        <v>162</v>
      </c>
      <c r="E233" s="69" t="s">
        <v>211</v>
      </c>
      <c r="F233" s="69" t="str">
        <f t="shared" si="15"/>
        <v>Mopeds 4-stroke &lt;50 cm³</v>
      </c>
      <c r="G233" s="69" t="s">
        <v>167</v>
      </c>
      <c r="H233" s="69" t="s">
        <v>119</v>
      </c>
      <c r="I233" s="73" t="str">
        <f t="shared" si="14"/>
        <v>, Mopeds 4-stroke &lt;50 cm³, E III</v>
      </c>
      <c r="J233" s="74">
        <v>0</v>
      </c>
      <c r="K233" s="74">
        <v>0</v>
      </c>
      <c r="L233" s="74">
        <v>0</v>
      </c>
      <c r="M233" s="74">
        <v>0</v>
      </c>
      <c r="N233" s="74">
        <v>0</v>
      </c>
      <c r="O233" s="74">
        <v>0</v>
      </c>
      <c r="P233" s="74">
        <v>0</v>
      </c>
      <c r="Q233" s="74">
        <v>0</v>
      </c>
      <c r="R233" s="74">
        <v>0</v>
      </c>
      <c r="S233" s="74">
        <v>0</v>
      </c>
      <c r="T233" s="74">
        <v>0</v>
      </c>
      <c r="U233" s="74">
        <v>0</v>
      </c>
      <c r="V233" s="74">
        <v>0</v>
      </c>
      <c r="W233" s="74">
        <v>0</v>
      </c>
      <c r="X233" s="74">
        <v>0</v>
      </c>
      <c r="Y233" s="74">
        <v>0</v>
      </c>
      <c r="Z233" s="74">
        <v>0</v>
      </c>
      <c r="AA233" s="74">
        <v>83</v>
      </c>
      <c r="AB233" s="74">
        <v>154</v>
      </c>
      <c r="AC233" s="74">
        <v>242</v>
      </c>
      <c r="AD233" s="74">
        <v>240</v>
      </c>
      <c r="AE233" s="74">
        <v>240</v>
      </c>
      <c r="AF233" s="74">
        <v>246</v>
      </c>
      <c r="AG233" s="74">
        <v>251</v>
      </c>
      <c r="AH233" s="74">
        <v>265</v>
      </c>
      <c r="AI233" s="74">
        <v>284</v>
      </c>
      <c r="AJ233" s="74">
        <v>316</v>
      </c>
      <c r="AK233" s="74">
        <v>333</v>
      </c>
      <c r="AL233" s="74">
        <v>380</v>
      </c>
      <c r="AM233" s="74">
        <v>398</v>
      </c>
      <c r="AN233" s="74">
        <v>397</v>
      </c>
    </row>
    <row r="234" spans="2:40" x14ac:dyDescent="0.25">
      <c r="B234" s="69" t="s">
        <v>209</v>
      </c>
      <c r="D234" s="69" t="s">
        <v>162</v>
      </c>
      <c r="E234" s="69" t="s">
        <v>212</v>
      </c>
      <c r="F234" s="69" t="str">
        <f t="shared" si="15"/>
        <v>Motorcycles 2-stroke &gt;50 cm³</v>
      </c>
      <c r="G234" s="69" t="s">
        <v>114</v>
      </c>
      <c r="H234" s="69" t="s">
        <v>114</v>
      </c>
      <c r="I234" s="73" t="str">
        <f t="shared" si="14"/>
        <v>, Motorcycles 2-stroke &gt;50 cm³, Conventional</v>
      </c>
      <c r="J234" s="74">
        <v>2320</v>
      </c>
      <c r="K234" s="74">
        <v>2515</v>
      </c>
      <c r="L234" s="74">
        <v>2514</v>
      </c>
      <c r="M234" s="74">
        <v>2440</v>
      </c>
      <c r="N234" s="74">
        <v>2411</v>
      </c>
      <c r="O234" s="74">
        <v>2392</v>
      </c>
      <c r="P234" s="74">
        <v>2433</v>
      </c>
      <c r="Q234" s="74">
        <v>2491</v>
      </c>
      <c r="R234" s="74">
        <v>2489</v>
      </c>
      <c r="S234" s="74">
        <v>2721</v>
      </c>
      <c r="T234" s="74">
        <v>3125</v>
      </c>
      <c r="U234" s="74">
        <v>3358</v>
      </c>
      <c r="V234" s="74">
        <v>3381</v>
      </c>
      <c r="W234" s="74">
        <v>3580</v>
      </c>
      <c r="X234" s="74">
        <v>3555</v>
      </c>
      <c r="Y234" s="74">
        <v>3499</v>
      </c>
      <c r="Z234" s="74">
        <v>3563</v>
      </c>
      <c r="AA234" s="74">
        <v>3792</v>
      </c>
      <c r="AB234" s="74">
        <v>4020</v>
      </c>
      <c r="AC234" s="74">
        <v>4335</v>
      </c>
      <c r="AD234" s="74">
        <v>4024</v>
      </c>
      <c r="AE234" s="74">
        <v>3714</v>
      </c>
      <c r="AF234" s="74">
        <v>3438</v>
      </c>
      <c r="AG234" s="74">
        <v>3329</v>
      </c>
      <c r="AH234" s="74">
        <v>3178</v>
      </c>
      <c r="AI234" s="74">
        <v>3077</v>
      </c>
      <c r="AJ234" s="74">
        <v>3082</v>
      </c>
      <c r="AK234" s="74">
        <v>3082</v>
      </c>
      <c r="AL234" s="74">
        <v>3123</v>
      </c>
      <c r="AM234" s="74">
        <v>3193</v>
      </c>
      <c r="AN234" s="74">
        <v>3255</v>
      </c>
    </row>
    <row r="235" spans="2:40" x14ac:dyDescent="0.25">
      <c r="B235" s="69" t="s">
        <v>209</v>
      </c>
      <c r="D235" s="69" t="s">
        <v>162</v>
      </c>
      <c r="E235" s="69" t="s">
        <v>213</v>
      </c>
      <c r="F235" s="69" t="str">
        <f t="shared" si="15"/>
        <v>Motorcycles 4-stroke &lt;250 cm³</v>
      </c>
      <c r="G235" s="69" t="s">
        <v>114</v>
      </c>
      <c r="H235" s="69" t="s">
        <v>114</v>
      </c>
      <c r="I235" s="73" t="str">
        <f t="shared" si="14"/>
        <v>, Motorcycles 4-stroke &lt;250 cm³, Conventional</v>
      </c>
      <c r="J235" s="74">
        <v>2320</v>
      </c>
      <c r="K235" s="74">
        <v>2514</v>
      </c>
      <c r="L235" s="74">
        <v>2514</v>
      </c>
      <c r="M235" s="74">
        <v>2440</v>
      </c>
      <c r="N235" s="74">
        <v>2410</v>
      </c>
      <c r="O235" s="74">
        <v>2392</v>
      </c>
      <c r="P235" s="74">
        <v>2432</v>
      </c>
      <c r="Q235" s="74">
        <v>2491</v>
      </c>
      <c r="R235" s="74">
        <v>2489</v>
      </c>
      <c r="S235" s="74">
        <v>2721</v>
      </c>
      <c r="T235" s="74">
        <v>2500</v>
      </c>
      <c r="U235" s="74">
        <v>2216</v>
      </c>
      <c r="V235" s="74">
        <v>1893</v>
      </c>
      <c r="W235" s="74">
        <v>1790</v>
      </c>
      <c r="X235" s="74">
        <v>1600</v>
      </c>
      <c r="Y235" s="74">
        <v>1434</v>
      </c>
      <c r="Z235" s="74">
        <v>1318</v>
      </c>
      <c r="AA235" s="74">
        <v>1251</v>
      </c>
      <c r="AB235" s="74">
        <v>1206</v>
      </c>
      <c r="AC235" s="74">
        <v>1214</v>
      </c>
      <c r="AD235" s="74">
        <v>1046</v>
      </c>
      <c r="AE235" s="74">
        <v>891</v>
      </c>
      <c r="AF235" s="74">
        <v>756</v>
      </c>
      <c r="AG235" s="74">
        <v>699</v>
      </c>
      <c r="AH235" s="74">
        <v>604</v>
      </c>
      <c r="AI235" s="74">
        <v>532</v>
      </c>
      <c r="AJ235" s="74">
        <v>462</v>
      </c>
      <c r="AK235" s="74">
        <v>431</v>
      </c>
      <c r="AL235" s="74">
        <v>345</v>
      </c>
      <c r="AM235" s="74">
        <v>317</v>
      </c>
      <c r="AN235" s="74">
        <v>293</v>
      </c>
    </row>
    <row r="236" spans="2:40" x14ac:dyDescent="0.25">
      <c r="B236" s="69" t="s">
        <v>209</v>
      </c>
      <c r="D236" s="69" t="s">
        <v>162</v>
      </c>
      <c r="E236" s="69" t="s">
        <v>213</v>
      </c>
      <c r="F236" s="69" t="str">
        <f t="shared" si="15"/>
        <v>Motorcycles 4-stroke &lt;250 cm³</v>
      </c>
      <c r="G236" s="69" t="s">
        <v>165</v>
      </c>
      <c r="H236" s="69" t="s">
        <v>117</v>
      </c>
      <c r="I236" s="73" t="str">
        <f t="shared" si="14"/>
        <v>, Motorcycles 4-stroke &lt;250 cm³, E I</v>
      </c>
      <c r="J236" s="74">
        <v>0</v>
      </c>
      <c r="K236" s="74">
        <v>0</v>
      </c>
      <c r="L236" s="74">
        <v>0</v>
      </c>
      <c r="M236" s="74">
        <v>0</v>
      </c>
      <c r="N236" s="74">
        <v>0</v>
      </c>
      <c r="O236" s="74">
        <v>0</v>
      </c>
      <c r="P236" s="74">
        <v>0</v>
      </c>
      <c r="Q236" s="74">
        <v>0</v>
      </c>
      <c r="R236" s="74">
        <v>0</v>
      </c>
      <c r="S236" s="74">
        <v>0</v>
      </c>
      <c r="T236" s="74">
        <v>625</v>
      </c>
      <c r="U236" s="74">
        <v>1141</v>
      </c>
      <c r="V236" s="74">
        <v>1488</v>
      </c>
      <c r="W236" s="74">
        <v>1790</v>
      </c>
      <c r="X236" s="74">
        <v>1671</v>
      </c>
      <c r="Y236" s="74">
        <v>1539</v>
      </c>
      <c r="Z236" s="74">
        <v>1461</v>
      </c>
      <c r="AA236" s="74">
        <v>1479</v>
      </c>
      <c r="AB236" s="74">
        <v>1487</v>
      </c>
      <c r="AC236" s="74">
        <v>1517</v>
      </c>
      <c r="AD236" s="74">
        <v>1408</v>
      </c>
      <c r="AE236" s="74">
        <v>1263</v>
      </c>
      <c r="AF236" s="74">
        <v>1169</v>
      </c>
      <c r="AG236" s="74">
        <v>1099</v>
      </c>
      <c r="AH236" s="74">
        <v>1049</v>
      </c>
      <c r="AI236" s="74">
        <v>969</v>
      </c>
      <c r="AJ236" s="74">
        <v>924</v>
      </c>
      <c r="AK236" s="74">
        <v>893</v>
      </c>
      <c r="AL236" s="74">
        <v>768</v>
      </c>
      <c r="AM236" s="74">
        <v>747</v>
      </c>
      <c r="AN236" s="74">
        <v>711</v>
      </c>
    </row>
    <row r="237" spans="2:40" x14ac:dyDescent="0.25">
      <c r="B237" s="69" t="s">
        <v>209</v>
      </c>
      <c r="D237" s="69" t="s">
        <v>162</v>
      </c>
      <c r="E237" s="69" t="s">
        <v>213</v>
      </c>
      <c r="F237" s="69" t="str">
        <f t="shared" si="15"/>
        <v>Motorcycles 4-stroke &lt;250 cm³</v>
      </c>
      <c r="G237" s="69" t="s">
        <v>166</v>
      </c>
      <c r="H237" s="69" t="s">
        <v>118</v>
      </c>
      <c r="I237" s="73" t="str">
        <f t="shared" si="14"/>
        <v>, Motorcycles 4-stroke &lt;250 cm³, E II</v>
      </c>
      <c r="J237" s="74">
        <v>0</v>
      </c>
      <c r="K237" s="74">
        <v>0</v>
      </c>
      <c r="L237" s="74">
        <v>0</v>
      </c>
      <c r="M237" s="74">
        <v>0</v>
      </c>
      <c r="N237" s="74">
        <v>0</v>
      </c>
      <c r="O237" s="74">
        <v>0</v>
      </c>
      <c r="P237" s="74">
        <v>0</v>
      </c>
      <c r="Q237" s="74">
        <v>0</v>
      </c>
      <c r="R237" s="74">
        <v>0</v>
      </c>
      <c r="S237" s="74">
        <v>0</v>
      </c>
      <c r="T237" s="74">
        <v>0</v>
      </c>
      <c r="U237" s="74">
        <v>0</v>
      </c>
      <c r="V237" s="74">
        <v>0</v>
      </c>
      <c r="W237" s="74">
        <v>0</v>
      </c>
      <c r="X237" s="74">
        <v>284</v>
      </c>
      <c r="Y237" s="74">
        <v>525</v>
      </c>
      <c r="Z237" s="74">
        <v>784</v>
      </c>
      <c r="AA237" s="74">
        <v>758</v>
      </c>
      <c r="AB237" s="74">
        <v>764</v>
      </c>
      <c r="AC237" s="74">
        <v>823</v>
      </c>
      <c r="AD237" s="74">
        <v>724</v>
      </c>
      <c r="AE237" s="74">
        <v>669</v>
      </c>
      <c r="AF237" s="74">
        <v>619</v>
      </c>
      <c r="AG237" s="74">
        <v>599</v>
      </c>
      <c r="AH237" s="74">
        <v>540</v>
      </c>
      <c r="AI237" s="74">
        <v>526</v>
      </c>
      <c r="AJ237" s="74">
        <v>524</v>
      </c>
      <c r="AK237" s="74">
        <v>555</v>
      </c>
      <c r="AL237" s="74">
        <v>512</v>
      </c>
      <c r="AM237" s="74">
        <v>524</v>
      </c>
      <c r="AN237" s="74">
        <v>529</v>
      </c>
    </row>
    <row r="238" spans="2:40" x14ac:dyDescent="0.25">
      <c r="B238" s="69" t="s">
        <v>209</v>
      </c>
      <c r="D238" s="69" t="s">
        <v>162</v>
      </c>
      <c r="E238" s="69" t="s">
        <v>213</v>
      </c>
      <c r="F238" s="69" t="str">
        <f t="shared" si="15"/>
        <v>Motorcycles 4-stroke &lt;250 cm³</v>
      </c>
      <c r="G238" s="69" t="s">
        <v>167</v>
      </c>
      <c r="H238" s="69" t="s">
        <v>119</v>
      </c>
      <c r="I238" s="73" t="str">
        <f t="shared" si="14"/>
        <v>, Motorcycles 4-stroke &lt;250 cm³, E III</v>
      </c>
      <c r="J238" s="74">
        <v>0</v>
      </c>
      <c r="K238" s="74">
        <v>0</v>
      </c>
      <c r="L238" s="74">
        <v>0</v>
      </c>
      <c r="M238" s="74">
        <v>0</v>
      </c>
      <c r="N238" s="74">
        <v>0</v>
      </c>
      <c r="O238" s="74">
        <v>0</v>
      </c>
      <c r="P238" s="74">
        <v>0</v>
      </c>
      <c r="Q238" s="74">
        <v>0</v>
      </c>
      <c r="R238" s="74">
        <v>0</v>
      </c>
      <c r="S238" s="74">
        <v>0</v>
      </c>
      <c r="T238" s="74">
        <v>0</v>
      </c>
      <c r="U238" s="74">
        <v>0</v>
      </c>
      <c r="V238" s="74">
        <v>0</v>
      </c>
      <c r="W238" s="74">
        <v>0</v>
      </c>
      <c r="X238" s="74">
        <v>0</v>
      </c>
      <c r="Y238" s="74">
        <v>0</v>
      </c>
      <c r="Z238" s="74">
        <v>0</v>
      </c>
      <c r="AA238" s="74">
        <v>303</v>
      </c>
      <c r="AB238" s="74">
        <v>563</v>
      </c>
      <c r="AC238" s="74">
        <v>780</v>
      </c>
      <c r="AD238" s="74">
        <v>845</v>
      </c>
      <c r="AE238" s="74">
        <v>891</v>
      </c>
      <c r="AF238" s="74">
        <v>894</v>
      </c>
      <c r="AG238" s="74">
        <v>932</v>
      </c>
      <c r="AH238" s="74">
        <v>985</v>
      </c>
      <c r="AI238" s="74">
        <v>1050</v>
      </c>
      <c r="AJ238" s="74">
        <v>1171</v>
      </c>
      <c r="AK238" s="74">
        <v>1232</v>
      </c>
      <c r="AL238" s="74">
        <v>1498</v>
      </c>
      <c r="AM238" s="74">
        <v>1605</v>
      </c>
      <c r="AN238" s="74">
        <v>1722</v>
      </c>
    </row>
    <row r="239" spans="2:40" x14ac:dyDescent="0.25">
      <c r="B239" s="69" t="s">
        <v>209</v>
      </c>
      <c r="D239" s="69" t="s">
        <v>162</v>
      </c>
      <c r="E239" s="69" t="s">
        <v>214</v>
      </c>
      <c r="F239" s="69" t="str">
        <f t="shared" si="15"/>
        <v>Motorcycles 4-stroke 250 - 750 cm³</v>
      </c>
      <c r="G239" s="69" t="s">
        <v>114</v>
      </c>
      <c r="H239" s="69" t="s">
        <v>114</v>
      </c>
      <c r="I239" s="73" t="str">
        <f t="shared" si="14"/>
        <v>, Motorcycles 4-stroke 250 - 750 cm³, Conventional</v>
      </c>
      <c r="J239" s="74">
        <v>15148</v>
      </c>
      <c r="K239" s="74">
        <v>16418</v>
      </c>
      <c r="L239" s="74">
        <v>16416</v>
      </c>
      <c r="M239" s="74">
        <v>15932</v>
      </c>
      <c r="N239" s="74">
        <v>15739</v>
      </c>
      <c r="O239" s="74">
        <v>15619</v>
      </c>
      <c r="P239" s="74">
        <v>15882</v>
      </c>
      <c r="Q239" s="74">
        <v>16267</v>
      </c>
      <c r="R239" s="74">
        <v>16249</v>
      </c>
      <c r="S239" s="74">
        <v>17767</v>
      </c>
      <c r="T239" s="74">
        <v>16324</v>
      </c>
      <c r="U239" s="74">
        <v>14467</v>
      </c>
      <c r="V239" s="74">
        <v>12363</v>
      </c>
      <c r="W239" s="74">
        <v>11687</v>
      </c>
      <c r="X239" s="74">
        <v>10446</v>
      </c>
      <c r="Y239" s="74">
        <v>9366</v>
      </c>
      <c r="Z239" s="74">
        <v>8607</v>
      </c>
      <c r="AA239" s="74">
        <v>8171</v>
      </c>
      <c r="AB239" s="74">
        <v>7874</v>
      </c>
      <c r="AC239" s="74">
        <v>7104</v>
      </c>
      <c r="AD239" s="74">
        <v>6508</v>
      </c>
      <c r="AE239" s="74">
        <v>5864</v>
      </c>
      <c r="AF239" s="74">
        <v>5215</v>
      </c>
      <c r="AG239" s="74">
        <v>5325</v>
      </c>
      <c r="AH239" s="74">
        <v>4874</v>
      </c>
      <c r="AI239" s="74">
        <v>4539</v>
      </c>
      <c r="AJ239" s="74">
        <v>4076</v>
      </c>
      <c r="AK239" s="74">
        <v>3805</v>
      </c>
      <c r="AL239" s="74">
        <v>3220</v>
      </c>
      <c r="AM239" s="74">
        <v>3085</v>
      </c>
      <c r="AN239" s="74">
        <v>2979</v>
      </c>
    </row>
    <row r="240" spans="2:40" x14ac:dyDescent="0.25">
      <c r="B240" s="69" t="s">
        <v>209</v>
      </c>
      <c r="D240" s="69" t="s">
        <v>162</v>
      </c>
      <c r="E240" s="69" t="s">
        <v>214</v>
      </c>
      <c r="F240" s="69" t="str">
        <f t="shared" si="15"/>
        <v>Motorcycles 4-stroke 250 - 750 cm³</v>
      </c>
      <c r="G240" s="69" t="s">
        <v>165</v>
      </c>
      <c r="H240" s="69" t="s">
        <v>117</v>
      </c>
      <c r="I240" s="73" t="str">
        <f t="shared" si="14"/>
        <v>, Motorcycles 4-stroke 250 - 750 cm³, E I</v>
      </c>
      <c r="J240" s="74">
        <v>0</v>
      </c>
      <c r="K240" s="74">
        <v>0</v>
      </c>
      <c r="L240" s="74">
        <v>0</v>
      </c>
      <c r="M240" s="74">
        <v>0</v>
      </c>
      <c r="N240" s="74">
        <v>0</v>
      </c>
      <c r="O240" s="74">
        <v>0</v>
      </c>
      <c r="P240" s="74">
        <v>0</v>
      </c>
      <c r="Q240" s="74">
        <v>0</v>
      </c>
      <c r="R240" s="74">
        <v>0</v>
      </c>
      <c r="S240" s="74">
        <v>0</v>
      </c>
      <c r="T240" s="74">
        <v>4081</v>
      </c>
      <c r="U240" s="74">
        <v>7453</v>
      </c>
      <c r="V240" s="74">
        <v>9713</v>
      </c>
      <c r="W240" s="74">
        <v>11687</v>
      </c>
      <c r="X240" s="74">
        <v>10910</v>
      </c>
      <c r="Y240" s="74">
        <v>10051</v>
      </c>
      <c r="Z240" s="74">
        <v>9537</v>
      </c>
      <c r="AA240" s="74">
        <v>9657</v>
      </c>
      <c r="AB240" s="74">
        <v>9711</v>
      </c>
      <c r="AC240" s="74">
        <v>8880</v>
      </c>
      <c r="AD240" s="74">
        <v>8761</v>
      </c>
      <c r="AE240" s="74">
        <v>8308</v>
      </c>
      <c r="AF240" s="74">
        <v>8060</v>
      </c>
      <c r="AG240" s="74">
        <v>8368</v>
      </c>
      <c r="AH240" s="74">
        <v>8466</v>
      </c>
      <c r="AI240" s="74">
        <v>8264</v>
      </c>
      <c r="AJ240" s="74">
        <v>8153</v>
      </c>
      <c r="AK240" s="74">
        <v>7881</v>
      </c>
      <c r="AL240" s="74">
        <v>7160</v>
      </c>
      <c r="AM240" s="74">
        <v>7268</v>
      </c>
      <c r="AN240" s="74">
        <v>7231</v>
      </c>
    </row>
    <row r="241" spans="2:40" x14ac:dyDescent="0.25">
      <c r="B241" s="69" t="s">
        <v>209</v>
      </c>
      <c r="D241" s="69" t="s">
        <v>162</v>
      </c>
      <c r="E241" s="69" t="s">
        <v>214</v>
      </c>
      <c r="F241" s="69" t="str">
        <f t="shared" si="15"/>
        <v>Motorcycles 4-stroke 250 - 750 cm³</v>
      </c>
      <c r="G241" s="69" t="s">
        <v>166</v>
      </c>
      <c r="H241" s="69" t="s">
        <v>118</v>
      </c>
      <c r="I241" s="73" t="str">
        <f t="shared" si="14"/>
        <v>, Motorcycles 4-stroke 250 - 750 cm³, E II</v>
      </c>
      <c r="J241" s="74">
        <v>0</v>
      </c>
      <c r="K241" s="74">
        <v>0</v>
      </c>
      <c r="L241" s="74">
        <v>0</v>
      </c>
      <c r="M241" s="74">
        <v>0</v>
      </c>
      <c r="N241" s="74">
        <v>0</v>
      </c>
      <c r="O241" s="74">
        <v>0</v>
      </c>
      <c r="P241" s="74">
        <v>0</v>
      </c>
      <c r="Q241" s="74">
        <v>0</v>
      </c>
      <c r="R241" s="74">
        <v>0</v>
      </c>
      <c r="S241" s="74">
        <v>0</v>
      </c>
      <c r="T241" s="74">
        <v>0</v>
      </c>
      <c r="U241" s="74">
        <v>0</v>
      </c>
      <c r="V241" s="74">
        <v>0</v>
      </c>
      <c r="W241" s="74">
        <v>0</v>
      </c>
      <c r="X241" s="74">
        <v>1857</v>
      </c>
      <c r="Y241" s="74">
        <v>3427</v>
      </c>
      <c r="Z241" s="74">
        <v>5117</v>
      </c>
      <c r="AA241" s="74">
        <v>4952</v>
      </c>
      <c r="AB241" s="74">
        <v>4987</v>
      </c>
      <c r="AC241" s="74">
        <v>4820</v>
      </c>
      <c r="AD241" s="74">
        <v>4505</v>
      </c>
      <c r="AE241" s="74">
        <v>4398</v>
      </c>
      <c r="AF241" s="74">
        <v>4267</v>
      </c>
      <c r="AG241" s="74">
        <v>4564</v>
      </c>
      <c r="AH241" s="74">
        <v>4361</v>
      </c>
      <c r="AI241" s="74">
        <v>4486</v>
      </c>
      <c r="AJ241" s="74">
        <v>4620</v>
      </c>
      <c r="AK241" s="74">
        <v>4892</v>
      </c>
      <c r="AL241" s="74">
        <v>4776</v>
      </c>
      <c r="AM241" s="74">
        <v>5097</v>
      </c>
      <c r="AN241" s="74">
        <v>5387</v>
      </c>
    </row>
    <row r="242" spans="2:40" x14ac:dyDescent="0.25">
      <c r="B242" s="69" t="s">
        <v>209</v>
      </c>
      <c r="D242" s="69" t="s">
        <v>162</v>
      </c>
      <c r="E242" s="69" t="s">
        <v>214</v>
      </c>
      <c r="F242" s="69" t="str">
        <f t="shared" si="15"/>
        <v>Motorcycles 4-stroke 250 - 750 cm³</v>
      </c>
      <c r="G242" s="69" t="s">
        <v>167</v>
      </c>
      <c r="H242" s="69" t="s">
        <v>119</v>
      </c>
      <c r="I242" s="73" t="str">
        <f t="shared" si="14"/>
        <v>, Motorcycles 4-stroke 250 - 750 cm³, E III</v>
      </c>
      <c r="J242" s="74">
        <v>0</v>
      </c>
      <c r="K242" s="74">
        <v>0</v>
      </c>
      <c r="L242" s="74">
        <v>0</v>
      </c>
      <c r="M242" s="74">
        <v>0</v>
      </c>
      <c r="N242" s="74">
        <v>0</v>
      </c>
      <c r="O242" s="74">
        <v>0</v>
      </c>
      <c r="P242" s="74">
        <v>0</v>
      </c>
      <c r="Q242" s="74">
        <v>0</v>
      </c>
      <c r="R242" s="74">
        <v>0</v>
      </c>
      <c r="S242" s="74">
        <v>0</v>
      </c>
      <c r="T242" s="74">
        <v>0</v>
      </c>
      <c r="U242" s="74">
        <v>0</v>
      </c>
      <c r="V242" s="74">
        <v>0</v>
      </c>
      <c r="W242" s="74">
        <v>0</v>
      </c>
      <c r="X242" s="74">
        <v>0</v>
      </c>
      <c r="Y242" s="74">
        <v>0</v>
      </c>
      <c r="Z242" s="74">
        <v>0</v>
      </c>
      <c r="AA242" s="74">
        <v>1981</v>
      </c>
      <c r="AB242" s="74">
        <v>3675</v>
      </c>
      <c r="AC242" s="74">
        <v>4567</v>
      </c>
      <c r="AD242" s="74">
        <v>5256</v>
      </c>
      <c r="AE242" s="74">
        <v>5864</v>
      </c>
      <c r="AF242" s="74">
        <v>6164</v>
      </c>
      <c r="AG242" s="74">
        <v>7100</v>
      </c>
      <c r="AH242" s="74">
        <v>7953</v>
      </c>
      <c r="AI242" s="74">
        <v>8949</v>
      </c>
      <c r="AJ242" s="74">
        <v>10327</v>
      </c>
      <c r="AK242" s="74">
        <v>10870</v>
      </c>
      <c r="AL242" s="74">
        <v>13973</v>
      </c>
      <c r="AM242" s="74">
        <v>15621</v>
      </c>
      <c r="AN242" s="74">
        <v>17531</v>
      </c>
    </row>
    <row r="243" spans="2:40" x14ac:dyDescent="0.25">
      <c r="B243" s="69" t="s">
        <v>209</v>
      </c>
      <c r="D243" s="69" t="s">
        <v>162</v>
      </c>
      <c r="E243" s="69" t="s">
        <v>215</v>
      </c>
      <c r="F243" s="69" t="str">
        <f t="shared" si="15"/>
        <v>Motorcycles 4-stroke &gt;750 cm³</v>
      </c>
      <c r="G243" s="69" t="s">
        <v>114</v>
      </c>
      <c r="H243" s="69" t="s">
        <v>114</v>
      </c>
      <c r="I243" s="73" t="str">
        <f t="shared" si="14"/>
        <v>, Motorcycles 4-stroke &gt;750 cm³, Conventional</v>
      </c>
      <c r="J243" s="74">
        <v>1683</v>
      </c>
      <c r="K243" s="74">
        <v>1824</v>
      </c>
      <c r="L243" s="74">
        <v>1824</v>
      </c>
      <c r="M243" s="74">
        <v>1770</v>
      </c>
      <c r="N243" s="74">
        <v>1749</v>
      </c>
      <c r="O243" s="74">
        <v>1735</v>
      </c>
      <c r="P243" s="74">
        <v>1765</v>
      </c>
      <c r="Q243" s="74">
        <v>1807</v>
      </c>
      <c r="R243" s="74">
        <v>1806</v>
      </c>
      <c r="S243" s="74">
        <v>1974</v>
      </c>
      <c r="T243" s="74">
        <v>1814</v>
      </c>
      <c r="U243" s="74">
        <v>1608</v>
      </c>
      <c r="V243" s="74">
        <v>1374</v>
      </c>
      <c r="W243" s="74">
        <v>1299</v>
      </c>
      <c r="X243" s="74">
        <v>1161</v>
      </c>
      <c r="Y243" s="74">
        <v>1041</v>
      </c>
      <c r="Z243" s="74">
        <v>956</v>
      </c>
      <c r="AA243" s="74">
        <v>908</v>
      </c>
      <c r="AB243" s="74">
        <v>875</v>
      </c>
      <c r="AC243" s="74">
        <v>789</v>
      </c>
      <c r="AD243" s="74">
        <v>723</v>
      </c>
      <c r="AE243" s="74">
        <v>652</v>
      </c>
      <c r="AF243" s="74">
        <v>579</v>
      </c>
      <c r="AG243" s="74">
        <v>592</v>
      </c>
      <c r="AH243" s="74">
        <v>542</v>
      </c>
      <c r="AI243" s="74">
        <v>504</v>
      </c>
      <c r="AJ243" s="74">
        <v>453</v>
      </c>
      <c r="AK243" s="74">
        <v>423</v>
      </c>
      <c r="AL243" s="74">
        <v>358</v>
      </c>
      <c r="AM243" s="74">
        <v>343</v>
      </c>
      <c r="AN243" s="74">
        <v>331</v>
      </c>
    </row>
    <row r="244" spans="2:40" x14ac:dyDescent="0.25">
      <c r="B244" s="69" t="s">
        <v>209</v>
      </c>
      <c r="D244" s="69" t="s">
        <v>162</v>
      </c>
      <c r="E244" s="69" t="s">
        <v>215</v>
      </c>
      <c r="F244" s="69" t="str">
        <f t="shared" si="15"/>
        <v>Motorcycles 4-stroke &gt;750 cm³</v>
      </c>
      <c r="G244" s="69" t="s">
        <v>165</v>
      </c>
      <c r="H244" s="69" t="s">
        <v>117</v>
      </c>
      <c r="I244" s="73" t="str">
        <f t="shared" si="14"/>
        <v>, Motorcycles 4-stroke &gt;750 cm³, E I</v>
      </c>
      <c r="J244" s="74">
        <v>0</v>
      </c>
      <c r="K244" s="74">
        <v>0</v>
      </c>
      <c r="L244" s="74">
        <v>0</v>
      </c>
      <c r="M244" s="74">
        <v>0</v>
      </c>
      <c r="N244" s="74">
        <v>0</v>
      </c>
      <c r="O244" s="74">
        <v>0</v>
      </c>
      <c r="P244" s="74">
        <v>0</v>
      </c>
      <c r="Q244" s="74">
        <v>0</v>
      </c>
      <c r="R244" s="74">
        <v>0</v>
      </c>
      <c r="S244" s="74">
        <v>0</v>
      </c>
      <c r="T244" s="74">
        <v>453</v>
      </c>
      <c r="U244" s="74">
        <v>828</v>
      </c>
      <c r="V244" s="74">
        <v>1079</v>
      </c>
      <c r="W244" s="74">
        <v>1299</v>
      </c>
      <c r="X244" s="74">
        <v>1212</v>
      </c>
      <c r="Y244" s="74">
        <v>1117</v>
      </c>
      <c r="Z244" s="74">
        <v>1060</v>
      </c>
      <c r="AA244" s="74">
        <v>1073</v>
      </c>
      <c r="AB244" s="74">
        <v>1079</v>
      </c>
      <c r="AC244" s="74">
        <v>987</v>
      </c>
      <c r="AD244" s="74">
        <v>973</v>
      </c>
      <c r="AE244" s="74">
        <v>923</v>
      </c>
      <c r="AF244" s="74">
        <v>896</v>
      </c>
      <c r="AG244" s="74">
        <v>930</v>
      </c>
      <c r="AH244" s="74">
        <v>941</v>
      </c>
      <c r="AI244" s="74">
        <v>918</v>
      </c>
      <c r="AJ244" s="74">
        <v>906</v>
      </c>
      <c r="AK244" s="74">
        <v>876</v>
      </c>
      <c r="AL244" s="74">
        <v>796</v>
      </c>
      <c r="AM244" s="74">
        <v>807</v>
      </c>
      <c r="AN244" s="74">
        <v>804</v>
      </c>
    </row>
    <row r="245" spans="2:40" x14ac:dyDescent="0.25">
      <c r="B245" s="69" t="s">
        <v>209</v>
      </c>
      <c r="D245" s="69" t="s">
        <v>162</v>
      </c>
      <c r="E245" s="69" t="s">
        <v>215</v>
      </c>
      <c r="F245" s="69" t="str">
        <f t="shared" si="15"/>
        <v>Motorcycles 4-stroke &gt;750 cm³</v>
      </c>
      <c r="G245" s="69" t="s">
        <v>166</v>
      </c>
      <c r="H245" s="69" t="s">
        <v>118</v>
      </c>
      <c r="I245" s="73" t="str">
        <f t="shared" si="14"/>
        <v>, Motorcycles 4-stroke &gt;750 cm³, E II</v>
      </c>
      <c r="J245" s="74">
        <v>0</v>
      </c>
      <c r="K245" s="74">
        <v>0</v>
      </c>
      <c r="L245" s="74">
        <v>0</v>
      </c>
      <c r="M245" s="74">
        <v>0</v>
      </c>
      <c r="N245" s="74">
        <v>0</v>
      </c>
      <c r="O245" s="74">
        <v>0</v>
      </c>
      <c r="P245" s="74">
        <v>0</v>
      </c>
      <c r="Q245" s="74">
        <v>0</v>
      </c>
      <c r="R245" s="74">
        <v>0</v>
      </c>
      <c r="S245" s="74">
        <v>0</v>
      </c>
      <c r="T245" s="74">
        <v>0</v>
      </c>
      <c r="U245" s="74">
        <v>0</v>
      </c>
      <c r="V245" s="74">
        <v>0</v>
      </c>
      <c r="W245" s="74">
        <v>0</v>
      </c>
      <c r="X245" s="74">
        <v>206</v>
      </c>
      <c r="Y245" s="74">
        <v>381</v>
      </c>
      <c r="Z245" s="74">
        <v>569</v>
      </c>
      <c r="AA245" s="74">
        <v>550</v>
      </c>
      <c r="AB245" s="74">
        <v>554</v>
      </c>
      <c r="AC245" s="74">
        <v>536</v>
      </c>
      <c r="AD245" s="74">
        <v>501</v>
      </c>
      <c r="AE245" s="74">
        <v>489</v>
      </c>
      <c r="AF245" s="74">
        <v>474</v>
      </c>
      <c r="AG245" s="74">
        <v>507</v>
      </c>
      <c r="AH245" s="74">
        <v>485</v>
      </c>
      <c r="AI245" s="74">
        <v>498</v>
      </c>
      <c r="AJ245" s="74">
        <v>513</v>
      </c>
      <c r="AK245" s="74">
        <v>544</v>
      </c>
      <c r="AL245" s="74">
        <v>531</v>
      </c>
      <c r="AM245" s="74">
        <v>566</v>
      </c>
      <c r="AN245" s="74">
        <v>599</v>
      </c>
    </row>
    <row r="246" spans="2:40" x14ac:dyDescent="0.25">
      <c r="B246" s="69" t="s">
        <v>209</v>
      </c>
      <c r="D246" s="69" t="s">
        <v>162</v>
      </c>
      <c r="E246" s="69" t="s">
        <v>215</v>
      </c>
      <c r="F246" s="69" t="str">
        <f t="shared" si="15"/>
        <v>Motorcycles 4-stroke &gt;750 cm³</v>
      </c>
      <c r="G246" s="69" t="s">
        <v>167</v>
      </c>
      <c r="H246" s="69" t="s">
        <v>119</v>
      </c>
      <c r="I246" s="73" t="str">
        <f t="shared" si="14"/>
        <v>, Motorcycles 4-stroke &gt;750 cm³, E III</v>
      </c>
      <c r="J246" s="74">
        <v>0</v>
      </c>
      <c r="K246" s="74">
        <v>0</v>
      </c>
      <c r="L246" s="74">
        <v>0</v>
      </c>
      <c r="M246" s="74">
        <v>0</v>
      </c>
      <c r="N246" s="74">
        <v>0</v>
      </c>
      <c r="O246" s="74">
        <v>0</v>
      </c>
      <c r="P246" s="74">
        <v>0</v>
      </c>
      <c r="Q246" s="74">
        <v>0</v>
      </c>
      <c r="R246" s="74">
        <v>0</v>
      </c>
      <c r="S246" s="74">
        <v>0</v>
      </c>
      <c r="T246" s="74">
        <v>0</v>
      </c>
      <c r="U246" s="74">
        <v>0</v>
      </c>
      <c r="V246" s="74">
        <v>0</v>
      </c>
      <c r="W246" s="74">
        <v>0</v>
      </c>
      <c r="X246" s="74">
        <v>0</v>
      </c>
      <c r="Y246" s="74">
        <v>0</v>
      </c>
      <c r="Z246" s="74">
        <v>0</v>
      </c>
      <c r="AA246" s="74">
        <v>220</v>
      </c>
      <c r="AB246" s="74">
        <v>408</v>
      </c>
      <c r="AC246" s="74">
        <v>507</v>
      </c>
      <c r="AD246" s="74">
        <v>584</v>
      </c>
      <c r="AE246" s="74">
        <v>652</v>
      </c>
      <c r="AF246" s="74">
        <v>685</v>
      </c>
      <c r="AG246" s="74">
        <v>789</v>
      </c>
      <c r="AH246" s="74">
        <v>884</v>
      </c>
      <c r="AI246" s="74">
        <v>994</v>
      </c>
      <c r="AJ246" s="74">
        <v>1148</v>
      </c>
      <c r="AK246" s="74">
        <v>1208</v>
      </c>
      <c r="AL246" s="74">
        <v>1553</v>
      </c>
      <c r="AM246" s="74">
        <v>1735</v>
      </c>
      <c r="AN246" s="74">
        <v>1948</v>
      </c>
    </row>
    <row r="247" spans="2:40" x14ac:dyDescent="0.25">
      <c r="H247" s="69"/>
    </row>
    <row r="248" spans="2:40" x14ac:dyDescent="0.25">
      <c r="H248" s="69"/>
    </row>
    <row r="249" spans="2:40" x14ac:dyDescent="0.25">
      <c r="H249" s="69"/>
    </row>
    <row r="250" spans="2:40" x14ac:dyDescent="0.25">
      <c r="H250" s="69"/>
    </row>
    <row r="251" spans="2:40" x14ac:dyDescent="0.25">
      <c r="H251" s="69"/>
      <c r="I251" s="73" t="s">
        <v>123</v>
      </c>
    </row>
    <row r="252" spans="2:40" x14ac:dyDescent="0.25">
      <c r="H252" s="69"/>
    </row>
    <row r="253" spans="2:40" x14ac:dyDescent="0.25">
      <c r="H253" s="76"/>
    </row>
  </sheetData>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F62129-4329-4AD8-8F36-94D73E77D1C1}">
  <sheetPr>
    <tabColor rgb="FFFFC000"/>
  </sheetPr>
  <dimension ref="A1:AK258"/>
  <sheetViews>
    <sheetView topLeftCell="C1" zoomScale="75" zoomScaleNormal="75" workbookViewId="0">
      <pane ySplit="1" topLeftCell="A2" activePane="bottomLeft" state="frozen"/>
      <selection activeCell="I37" sqref="I37"/>
      <selection pane="bottomLeft" activeCell="I37" sqref="I37"/>
    </sheetView>
  </sheetViews>
  <sheetFormatPr defaultRowHeight="12.75" outlineLevelRow="2" x14ac:dyDescent="0.2"/>
  <cols>
    <col min="1" max="4" width="17.42578125" style="78" customWidth="1"/>
    <col min="5" max="5" width="8.85546875" style="78" bestFit="1" customWidth="1"/>
    <col min="6" max="6" width="13.28515625" style="78" customWidth="1"/>
    <col min="7" max="36" width="7.7109375" style="78" bestFit="1" customWidth="1"/>
    <col min="37" max="37" width="7.7109375" style="78" customWidth="1"/>
    <col min="38" max="40" width="9.140625" style="78"/>
    <col min="41" max="41" width="11.42578125" style="78" bestFit="1" customWidth="1"/>
    <col min="42" max="16384" width="9.140625" style="78"/>
  </cols>
  <sheetData>
    <row r="1" spans="1:37" ht="15" x14ac:dyDescent="0.25">
      <c r="A1" s="77" t="s">
        <v>124</v>
      </c>
      <c r="B1" s="77" t="s">
        <v>125</v>
      </c>
      <c r="C1" s="77" t="s">
        <v>126</v>
      </c>
      <c r="D1" s="77" t="s">
        <v>127</v>
      </c>
      <c r="E1" s="77" t="s">
        <v>128</v>
      </c>
      <c r="F1" s="77" t="s">
        <v>129</v>
      </c>
      <c r="G1" s="77" t="s">
        <v>130</v>
      </c>
      <c r="H1" s="77" t="s">
        <v>131</v>
      </c>
      <c r="I1" s="77" t="s">
        <v>132</v>
      </c>
      <c r="J1" s="77" t="s">
        <v>133</v>
      </c>
      <c r="K1" s="77" t="s">
        <v>134</v>
      </c>
      <c r="L1" s="77" t="s">
        <v>135</v>
      </c>
      <c r="M1" s="77" t="s">
        <v>136</v>
      </c>
      <c r="N1" s="77" t="s">
        <v>137</v>
      </c>
      <c r="O1" s="77" t="s">
        <v>138</v>
      </c>
      <c r="P1" s="77" t="s">
        <v>139</v>
      </c>
      <c r="Q1" s="77" t="s">
        <v>140</v>
      </c>
      <c r="R1" s="77" t="s">
        <v>141</v>
      </c>
      <c r="S1" s="77" t="s">
        <v>142</v>
      </c>
      <c r="T1" s="77" t="s">
        <v>143</v>
      </c>
      <c r="U1" s="77" t="s">
        <v>144</v>
      </c>
      <c r="V1" s="77" t="s">
        <v>145</v>
      </c>
      <c r="W1" s="77" t="s">
        <v>146</v>
      </c>
      <c r="X1" s="77" t="s">
        <v>147</v>
      </c>
      <c r="Y1" s="77" t="s">
        <v>148</v>
      </c>
      <c r="Z1" s="77" t="s">
        <v>149</v>
      </c>
      <c r="AA1" s="77" t="s">
        <v>150</v>
      </c>
      <c r="AB1" s="77" t="s">
        <v>151</v>
      </c>
      <c r="AC1" s="77" t="s">
        <v>152</v>
      </c>
      <c r="AD1" s="77" t="s">
        <v>153</v>
      </c>
      <c r="AE1" s="77" t="s">
        <v>154</v>
      </c>
      <c r="AF1" s="77" t="s">
        <v>155</v>
      </c>
      <c r="AG1" s="77" t="s">
        <v>156</v>
      </c>
      <c r="AH1" s="77" t="s">
        <v>157</v>
      </c>
      <c r="AI1" s="77" t="s">
        <v>158</v>
      </c>
      <c r="AJ1" s="77" t="s">
        <v>159</v>
      </c>
      <c r="AK1" s="77" t="s">
        <v>160</v>
      </c>
    </row>
    <row r="2" spans="1:37" ht="15" outlineLevel="2" x14ac:dyDescent="0.25">
      <c r="A2" s="79" t="s">
        <v>161</v>
      </c>
      <c r="B2" s="79" t="s">
        <v>162</v>
      </c>
      <c r="C2" s="79" t="s">
        <v>163</v>
      </c>
      <c r="D2" s="79" t="s">
        <v>94</v>
      </c>
      <c r="E2" s="80" t="s">
        <v>85</v>
      </c>
      <c r="F2" s="80" t="s">
        <v>164</v>
      </c>
      <c r="G2" s="81" t="s">
        <v>416</v>
      </c>
      <c r="H2" s="81" t="s">
        <v>416</v>
      </c>
      <c r="I2" s="81" t="s">
        <v>416</v>
      </c>
      <c r="J2" s="81" t="s">
        <v>416</v>
      </c>
      <c r="K2" s="81" t="s">
        <v>416</v>
      </c>
      <c r="L2" s="81" t="s">
        <v>416</v>
      </c>
      <c r="M2" s="81" t="s">
        <v>416</v>
      </c>
      <c r="N2" s="81" t="s">
        <v>416</v>
      </c>
      <c r="O2" s="81" t="s">
        <v>416</v>
      </c>
      <c r="P2" s="81" t="s">
        <v>416</v>
      </c>
      <c r="Q2" s="81" t="s">
        <v>416</v>
      </c>
      <c r="R2" s="81" t="s">
        <v>416</v>
      </c>
      <c r="S2" s="81" t="s">
        <v>416</v>
      </c>
      <c r="T2" s="81" t="s">
        <v>416</v>
      </c>
      <c r="U2" s="81" t="s">
        <v>416</v>
      </c>
      <c r="V2" s="81" t="s">
        <v>416</v>
      </c>
      <c r="W2" s="81" t="s">
        <v>416</v>
      </c>
      <c r="X2" s="81" t="s">
        <v>416</v>
      </c>
      <c r="Y2" s="81" t="s">
        <v>416</v>
      </c>
      <c r="Z2" s="81" t="s">
        <v>416</v>
      </c>
      <c r="AA2" s="81" t="s">
        <v>416</v>
      </c>
      <c r="AB2" s="81" t="s">
        <v>416</v>
      </c>
      <c r="AC2" s="81" t="s">
        <v>416</v>
      </c>
      <c r="AD2" s="81" t="s">
        <v>416</v>
      </c>
      <c r="AE2" s="81" t="s">
        <v>416</v>
      </c>
      <c r="AF2" s="81" t="s">
        <v>416</v>
      </c>
      <c r="AG2" s="81" t="s">
        <v>416</v>
      </c>
      <c r="AH2" s="81" t="s">
        <v>416</v>
      </c>
      <c r="AI2" s="81" t="s">
        <v>416</v>
      </c>
      <c r="AJ2" s="81" t="s">
        <v>416</v>
      </c>
      <c r="AK2" s="81" t="s">
        <v>416</v>
      </c>
    </row>
    <row r="3" spans="1:37" ht="15" outlineLevel="2" x14ac:dyDescent="0.25">
      <c r="A3" s="82" t="s">
        <v>161</v>
      </c>
      <c r="B3" s="82" t="s">
        <v>162</v>
      </c>
      <c r="C3" s="82" t="s">
        <v>163</v>
      </c>
      <c r="D3" s="82" t="s">
        <v>95</v>
      </c>
      <c r="E3" s="83" t="s">
        <v>85</v>
      </c>
      <c r="F3" s="80" t="s">
        <v>164</v>
      </c>
      <c r="G3" s="81">
        <v>166.59767636429211</v>
      </c>
      <c r="H3" s="81">
        <v>166.63091411975148</v>
      </c>
      <c r="I3" s="81">
        <v>166.65616303963773</v>
      </c>
      <c r="J3" s="81">
        <v>166.6835113290349</v>
      </c>
      <c r="K3" s="81">
        <v>166.7137564898662</v>
      </c>
      <c r="L3" s="81">
        <v>166.73681504003179</v>
      </c>
      <c r="M3" s="81">
        <v>166.76504618828361</v>
      </c>
      <c r="N3" s="81" t="s">
        <v>416</v>
      </c>
      <c r="O3" s="81" t="s">
        <v>416</v>
      </c>
      <c r="P3" s="81" t="s">
        <v>416</v>
      </c>
      <c r="Q3" s="81" t="s">
        <v>416</v>
      </c>
      <c r="R3" s="81" t="s">
        <v>416</v>
      </c>
      <c r="S3" s="81" t="s">
        <v>416</v>
      </c>
      <c r="T3" s="81" t="s">
        <v>416</v>
      </c>
      <c r="U3" s="81" t="s">
        <v>416</v>
      </c>
      <c r="V3" s="81" t="s">
        <v>416</v>
      </c>
      <c r="W3" s="81" t="s">
        <v>416</v>
      </c>
      <c r="X3" s="81" t="s">
        <v>416</v>
      </c>
      <c r="Y3" s="81" t="s">
        <v>416</v>
      </c>
      <c r="Z3" s="81" t="s">
        <v>416</v>
      </c>
      <c r="AA3" s="81" t="s">
        <v>416</v>
      </c>
      <c r="AB3" s="81" t="s">
        <v>416</v>
      </c>
      <c r="AC3" s="81" t="s">
        <v>416</v>
      </c>
      <c r="AD3" s="81" t="s">
        <v>416</v>
      </c>
      <c r="AE3" s="81" t="s">
        <v>416</v>
      </c>
      <c r="AF3" s="81" t="s">
        <v>416</v>
      </c>
      <c r="AG3" s="81" t="s">
        <v>416</v>
      </c>
      <c r="AH3" s="81" t="s">
        <v>416</v>
      </c>
      <c r="AI3" s="81" t="s">
        <v>416</v>
      </c>
      <c r="AJ3" s="81" t="s">
        <v>416</v>
      </c>
      <c r="AK3" s="81" t="s">
        <v>416</v>
      </c>
    </row>
    <row r="4" spans="1:37" ht="15" outlineLevel="2" x14ac:dyDescent="0.25">
      <c r="A4" s="79" t="s">
        <v>161</v>
      </c>
      <c r="B4" s="79" t="s">
        <v>162</v>
      </c>
      <c r="C4" s="79" t="s">
        <v>163</v>
      </c>
      <c r="D4" s="79" t="s">
        <v>96</v>
      </c>
      <c r="E4" s="80" t="s">
        <v>85</v>
      </c>
      <c r="F4" s="80" t="s">
        <v>164</v>
      </c>
      <c r="G4" s="81">
        <v>164.51951984346965</v>
      </c>
      <c r="H4" s="81">
        <v>164.55275556018796</v>
      </c>
      <c r="I4" s="81">
        <v>164.57800448080238</v>
      </c>
      <c r="J4" s="81">
        <v>164.60535091393697</v>
      </c>
      <c r="K4" s="81">
        <v>164.63559418934071</v>
      </c>
      <c r="L4" s="81">
        <v>164.65865088713014</v>
      </c>
      <c r="M4" s="81">
        <v>164.68688014633489</v>
      </c>
      <c r="N4" s="81">
        <v>164.71525443185283</v>
      </c>
      <c r="O4" s="81">
        <v>164.74380659091861</v>
      </c>
      <c r="P4" s="81">
        <v>164.76280803769006</v>
      </c>
      <c r="Q4" s="81">
        <v>164.78618661222779</v>
      </c>
      <c r="R4" s="81">
        <v>164.81132212269787</v>
      </c>
      <c r="S4" s="81" t="s">
        <v>416</v>
      </c>
      <c r="T4" s="81" t="s">
        <v>416</v>
      </c>
      <c r="U4" s="81" t="s">
        <v>416</v>
      </c>
      <c r="V4" s="81" t="s">
        <v>416</v>
      </c>
      <c r="W4" s="81" t="s">
        <v>416</v>
      </c>
      <c r="X4" s="81" t="s">
        <v>416</v>
      </c>
      <c r="Y4" s="81" t="s">
        <v>416</v>
      </c>
      <c r="Z4" s="81" t="s">
        <v>416</v>
      </c>
      <c r="AA4" s="81" t="s">
        <v>416</v>
      </c>
      <c r="AB4" s="81" t="s">
        <v>416</v>
      </c>
      <c r="AC4" s="81" t="s">
        <v>416</v>
      </c>
      <c r="AD4" s="81" t="s">
        <v>416</v>
      </c>
      <c r="AE4" s="81" t="s">
        <v>416</v>
      </c>
      <c r="AF4" s="81" t="s">
        <v>416</v>
      </c>
      <c r="AG4" s="81" t="s">
        <v>416</v>
      </c>
      <c r="AH4" s="81" t="s">
        <v>416</v>
      </c>
      <c r="AI4" s="81" t="s">
        <v>416</v>
      </c>
      <c r="AJ4" s="81" t="s">
        <v>416</v>
      </c>
      <c r="AK4" s="81" t="s">
        <v>416</v>
      </c>
    </row>
    <row r="5" spans="1:37" ht="15" outlineLevel="2" x14ac:dyDescent="0.25">
      <c r="A5" s="82" t="s">
        <v>161</v>
      </c>
      <c r="B5" s="82" t="s">
        <v>162</v>
      </c>
      <c r="C5" s="82" t="s">
        <v>163</v>
      </c>
      <c r="D5" s="82" t="s">
        <v>97</v>
      </c>
      <c r="E5" s="83" t="s">
        <v>85</v>
      </c>
      <c r="F5" s="80" t="s">
        <v>164</v>
      </c>
      <c r="G5" s="81">
        <v>164.51951984346962</v>
      </c>
      <c r="H5" s="81">
        <v>164.55275556018796</v>
      </c>
      <c r="I5" s="81">
        <v>164.57800448080246</v>
      </c>
      <c r="J5" s="81">
        <v>164.60535091393697</v>
      </c>
      <c r="K5" s="81">
        <v>164.63559418934071</v>
      </c>
      <c r="L5" s="81">
        <v>164.65865088713014</v>
      </c>
      <c r="M5" s="81">
        <v>164.68688014633486</v>
      </c>
      <c r="N5" s="81">
        <v>164.71525443185288</v>
      </c>
      <c r="O5" s="81">
        <v>164.74380659091858</v>
      </c>
      <c r="P5" s="81">
        <v>164.76280803769006</v>
      </c>
      <c r="Q5" s="81">
        <v>164.78618661222779</v>
      </c>
      <c r="R5" s="81">
        <v>164.8113221226979</v>
      </c>
      <c r="S5" s="81">
        <v>164.83970709857402</v>
      </c>
      <c r="T5" s="81">
        <v>164.86211037038095</v>
      </c>
      <c r="U5" s="81">
        <v>164.8921685963997</v>
      </c>
      <c r="V5" s="81" t="s">
        <v>416</v>
      </c>
      <c r="W5" s="81" t="s">
        <v>416</v>
      </c>
      <c r="X5" s="81" t="s">
        <v>416</v>
      </c>
      <c r="Y5" s="81" t="s">
        <v>416</v>
      </c>
      <c r="Z5" s="81" t="s">
        <v>416</v>
      </c>
      <c r="AA5" s="81" t="s">
        <v>416</v>
      </c>
      <c r="AB5" s="81" t="s">
        <v>416</v>
      </c>
      <c r="AC5" s="81" t="s">
        <v>416</v>
      </c>
      <c r="AD5" s="81" t="s">
        <v>416</v>
      </c>
      <c r="AE5" s="81" t="s">
        <v>416</v>
      </c>
      <c r="AF5" s="81" t="s">
        <v>416</v>
      </c>
      <c r="AG5" s="81" t="s">
        <v>416</v>
      </c>
      <c r="AH5" s="81" t="s">
        <v>416</v>
      </c>
      <c r="AI5" s="81" t="s">
        <v>416</v>
      </c>
      <c r="AJ5" s="81" t="s">
        <v>416</v>
      </c>
      <c r="AK5" s="81" t="s">
        <v>416</v>
      </c>
    </row>
    <row r="6" spans="1:37" ht="15" outlineLevel="2" x14ac:dyDescent="0.25">
      <c r="A6" s="79" t="s">
        <v>161</v>
      </c>
      <c r="B6" s="79" t="s">
        <v>162</v>
      </c>
      <c r="C6" s="79" t="s">
        <v>163</v>
      </c>
      <c r="D6" s="79" t="s">
        <v>98</v>
      </c>
      <c r="E6" s="80" t="s">
        <v>85</v>
      </c>
      <c r="F6" s="80" t="s">
        <v>164</v>
      </c>
      <c r="G6" s="81">
        <v>158.0513803243125</v>
      </c>
      <c r="H6" s="81">
        <v>158.0846096955695</v>
      </c>
      <c r="I6" s="81">
        <v>158.10985861845063</v>
      </c>
      <c r="J6" s="81">
        <v>158.13719927407726</v>
      </c>
      <c r="K6" s="81">
        <v>158.16743668119909</v>
      </c>
      <c r="L6" s="81">
        <v>158.19048761357712</v>
      </c>
      <c r="M6" s="81">
        <v>158.21871099323408</v>
      </c>
      <c r="N6" s="81">
        <v>158.24708529225046</v>
      </c>
      <c r="O6" s="81">
        <v>158.27562895547089</v>
      </c>
      <c r="P6" s="81">
        <v>158.29462494891007</v>
      </c>
      <c r="Q6" s="81">
        <v>158.31800142900801</v>
      </c>
      <c r="R6" s="81">
        <v>158.34313585792046</v>
      </c>
      <c r="S6" s="81">
        <v>158.37152052728359</v>
      </c>
      <c r="T6" s="81">
        <v>158.39392379909052</v>
      </c>
      <c r="U6" s="81">
        <v>158.42398202510927</v>
      </c>
      <c r="V6" s="81">
        <v>158.44893023600068</v>
      </c>
      <c r="W6" s="81">
        <v>158.47076030851281</v>
      </c>
      <c r="X6" s="81">
        <v>158.5078040373804</v>
      </c>
      <c r="Y6" s="81">
        <v>158.55914482097839</v>
      </c>
      <c r="Z6" s="81">
        <v>158.59962396800142</v>
      </c>
      <c r="AA6" s="81">
        <v>158.63724229361745</v>
      </c>
      <c r="AB6" s="81">
        <v>158.67530241322348</v>
      </c>
      <c r="AC6" s="81">
        <v>158.7075959183266</v>
      </c>
      <c r="AD6" s="81">
        <v>158.72520599629519</v>
      </c>
      <c r="AE6" s="81">
        <v>158.73309030637091</v>
      </c>
      <c r="AF6" s="81">
        <v>158.73643227542965</v>
      </c>
      <c r="AG6" s="81">
        <v>158.75071780624106</v>
      </c>
      <c r="AH6" s="81">
        <v>158.75412107698736</v>
      </c>
      <c r="AI6" s="81">
        <v>158.74420115471651</v>
      </c>
      <c r="AJ6" s="81">
        <v>158.75357665569203</v>
      </c>
      <c r="AK6" s="81">
        <v>158.7473498612899</v>
      </c>
    </row>
    <row r="7" spans="1:37" ht="15" outlineLevel="2" x14ac:dyDescent="0.25">
      <c r="A7" s="82" t="s">
        <v>161</v>
      </c>
      <c r="B7" s="82" t="s">
        <v>162</v>
      </c>
      <c r="C7" s="82" t="s">
        <v>163</v>
      </c>
      <c r="D7" s="82" t="s">
        <v>165</v>
      </c>
      <c r="E7" s="83" t="s">
        <v>85</v>
      </c>
      <c r="F7" s="80" t="s">
        <v>164</v>
      </c>
      <c r="G7" s="81" t="s">
        <v>416</v>
      </c>
      <c r="H7" s="81" t="s">
        <v>416</v>
      </c>
      <c r="I7" s="81">
        <v>150.21884690623961</v>
      </c>
      <c r="J7" s="81">
        <v>150.2786838005122</v>
      </c>
      <c r="K7" s="81">
        <v>150.34431187506021</v>
      </c>
      <c r="L7" s="81">
        <v>150.39556963235802</v>
      </c>
      <c r="M7" s="81">
        <v>150.4571693637094</v>
      </c>
      <c r="N7" s="81">
        <v>150.51922172429323</v>
      </c>
      <c r="O7" s="81">
        <v>150.58139507728097</v>
      </c>
      <c r="P7" s="81">
        <v>150.62455094214343</v>
      </c>
      <c r="Q7" s="81">
        <v>150.67655372723601</v>
      </c>
      <c r="R7" s="81">
        <v>150.72679491030024</v>
      </c>
      <c r="S7" s="81">
        <v>150.78355640601242</v>
      </c>
      <c r="T7" s="81">
        <v>150.82836294962627</v>
      </c>
      <c r="U7" s="81">
        <v>150.88847940166377</v>
      </c>
      <c r="V7" s="81">
        <v>150.93836503835573</v>
      </c>
      <c r="W7" s="81">
        <v>150.98121021911393</v>
      </c>
      <c r="X7" s="81">
        <v>151.05172188575872</v>
      </c>
      <c r="Y7" s="81">
        <v>151.1354818675488</v>
      </c>
      <c r="Z7" s="81">
        <v>151.20720999174415</v>
      </c>
      <c r="AA7" s="81">
        <v>151.26763067011083</v>
      </c>
      <c r="AB7" s="81">
        <v>151.34291624773499</v>
      </c>
      <c r="AC7" s="81">
        <v>151.40365969086741</v>
      </c>
      <c r="AD7" s="81">
        <v>151.43576181914062</v>
      </c>
      <c r="AE7" s="81">
        <v>151.45236051261946</v>
      </c>
      <c r="AF7" s="81">
        <v>151.44934682319442</v>
      </c>
      <c r="AG7" s="81">
        <v>151.46702365752589</v>
      </c>
      <c r="AH7" s="81">
        <v>151.47366475820843</v>
      </c>
      <c r="AI7" s="81">
        <v>151.45305115187236</v>
      </c>
      <c r="AJ7" s="81">
        <v>151.47079409192759</v>
      </c>
      <c r="AK7" s="81">
        <v>151.45820031278271</v>
      </c>
    </row>
    <row r="8" spans="1:37" ht="15" outlineLevel="2" x14ac:dyDescent="0.25">
      <c r="A8" s="79" t="s">
        <v>161</v>
      </c>
      <c r="B8" s="79" t="s">
        <v>162</v>
      </c>
      <c r="C8" s="79" t="s">
        <v>163</v>
      </c>
      <c r="D8" s="79" t="s">
        <v>166</v>
      </c>
      <c r="E8" s="80" t="s">
        <v>85</v>
      </c>
      <c r="F8" s="80" t="s">
        <v>164</v>
      </c>
      <c r="G8" s="81" t="s">
        <v>416</v>
      </c>
      <c r="H8" s="81" t="s">
        <v>416</v>
      </c>
      <c r="I8" s="81" t="s">
        <v>416</v>
      </c>
      <c r="J8" s="81" t="s">
        <v>416</v>
      </c>
      <c r="K8" s="81" t="s">
        <v>416</v>
      </c>
      <c r="L8" s="81" t="s">
        <v>416</v>
      </c>
      <c r="M8" s="81" t="s">
        <v>416</v>
      </c>
      <c r="N8" s="81">
        <v>145.74891900577276</v>
      </c>
      <c r="O8" s="81">
        <v>145.92443174343151</v>
      </c>
      <c r="P8" s="81">
        <v>146.04303543821794</v>
      </c>
      <c r="Q8" s="81">
        <v>146.18833822905643</v>
      </c>
      <c r="R8" s="81">
        <v>146.34431421168588</v>
      </c>
      <c r="S8" s="81">
        <v>146.51988766721587</v>
      </c>
      <c r="T8" s="81">
        <v>146.65961071521306</v>
      </c>
      <c r="U8" s="81">
        <v>146.84526348848112</v>
      </c>
      <c r="V8" s="81">
        <v>147.0002039469214</v>
      </c>
      <c r="W8" s="81">
        <v>147.13254154163795</v>
      </c>
      <c r="X8" s="81">
        <v>147.33748905450031</v>
      </c>
      <c r="Y8" s="81">
        <v>147.55391078357843</v>
      </c>
      <c r="Z8" s="81">
        <v>147.75209091206091</v>
      </c>
      <c r="AA8" s="81">
        <v>147.90605827942349</v>
      </c>
      <c r="AB8" s="81">
        <v>148.13037736026857</v>
      </c>
      <c r="AC8" s="81">
        <v>148.30552689334147</v>
      </c>
      <c r="AD8" s="81">
        <v>148.39608910396092</v>
      </c>
      <c r="AE8" s="81">
        <v>148.44741438371994</v>
      </c>
      <c r="AF8" s="81">
        <v>148.42050789924693</v>
      </c>
      <c r="AG8" s="81">
        <v>148.45346855486309</v>
      </c>
      <c r="AH8" s="81">
        <v>148.47308707422903</v>
      </c>
      <c r="AI8" s="81">
        <v>148.40982079559865</v>
      </c>
      <c r="AJ8" s="81">
        <v>148.46119251770128</v>
      </c>
      <c r="AK8" s="81">
        <v>148.42315291516337</v>
      </c>
    </row>
    <row r="9" spans="1:37" ht="15" outlineLevel="2" x14ac:dyDescent="0.25">
      <c r="A9" s="82" t="s">
        <v>161</v>
      </c>
      <c r="B9" s="82" t="s">
        <v>162</v>
      </c>
      <c r="C9" s="82" t="s">
        <v>163</v>
      </c>
      <c r="D9" s="82" t="s">
        <v>167</v>
      </c>
      <c r="E9" s="83" t="s">
        <v>85</v>
      </c>
      <c r="F9" s="80" t="s">
        <v>164</v>
      </c>
      <c r="G9" s="81" t="s">
        <v>416</v>
      </c>
      <c r="H9" s="81" t="s">
        <v>416</v>
      </c>
      <c r="I9" s="81" t="s">
        <v>416</v>
      </c>
      <c r="J9" s="81" t="s">
        <v>416</v>
      </c>
      <c r="K9" s="81" t="s">
        <v>416</v>
      </c>
      <c r="L9" s="81" t="s">
        <v>416</v>
      </c>
      <c r="M9" s="81" t="s">
        <v>416</v>
      </c>
      <c r="N9" s="81" t="s">
        <v>416</v>
      </c>
      <c r="O9" s="81" t="s">
        <v>416</v>
      </c>
      <c r="P9" s="81" t="s">
        <v>416</v>
      </c>
      <c r="Q9" s="81" t="s">
        <v>416</v>
      </c>
      <c r="R9" s="81" t="s">
        <v>416</v>
      </c>
      <c r="S9" s="81">
        <v>155.15191238221223</v>
      </c>
      <c r="T9" s="81">
        <v>155.34764360972682</v>
      </c>
      <c r="U9" s="81">
        <v>155.6084419480417</v>
      </c>
      <c r="V9" s="81">
        <v>155.82572777101558</v>
      </c>
      <c r="W9" s="81">
        <v>156.01073915392266</v>
      </c>
      <c r="X9" s="81">
        <v>156.30525672808852</v>
      </c>
      <c r="Y9" s="81">
        <v>156.61118788331686</v>
      </c>
      <c r="Z9" s="81">
        <v>156.89433438767773</v>
      </c>
      <c r="AA9" s="81">
        <v>157.11308384065637</v>
      </c>
      <c r="AB9" s="81">
        <v>157.43060587160593</v>
      </c>
      <c r="AC9" s="81">
        <v>157.67752174128157</v>
      </c>
      <c r="AD9" s="81">
        <v>157.80483447662979</v>
      </c>
      <c r="AE9" s="81">
        <v>157.87780717561824</v>
      </c>
      <c r="AF9" s="81">
        <v>157.836630079439</v>
      </c>
      <c r="AG9" s="81">
        <v>157.87988724091446</v>
      </c>
      <c r="AH9" s="81">
        <v>157.90762794720013</v>
      </c>
      <c r="AI9" s="81">
        <v>157.81775659928755</v>
      </c>
      <c r="AJ9" s="81">
        <v>157.89021516466821</v>
      </c>
      <c r="AK9" s="81">
        <v>157.83628149804809</v>
      </c>
    </row>
    <row r="10" spans="1:37" ht="15" outlineLevel="2" x14ac:dyDescent="0.25">
      <c r="A10" s="79" t="s">
        <v>161</v>
      </c>
      <c r="B10" s="79" t="s">
        <v>162</v>
      </c>
      <c r="C10" s="79" t="s">
        <v>163</v>
      </c>
      <c r="D10" s="79" t="s">
        <v>168</v>
      </c>
      <c r="E10" s="80" t="s">
        <v>85</v>
      </c>
      <c r="F10" s="80" t="s">
        <v>164</v>
      </c>
      <c r="G10" s="81" t="s">
        <v>416</v>
      </c>
      <c r="H10" s="81" t="s">
        <v>416</v>
      </c>
      <c r="I10" s="81" t="s">
        <v>416</v>
      </c>
      <c r="J10" s="81" t="s">
        <v>416</v>
      </c>
      <c r="K10" s="81" t="s">
        <v>416</v>
      </c>
      <c r="L10" s="81" t="s">
        <v>416</v>
      </c>
      <c r="M10" s="81" t="s">
        <v>416</v>
      </c>
      <c r="N10" s="81" t="s">
        <v>416</v>
      </c>
      <c r="O10" s="81" t="s">
        <v>416</v>
      </c>
      <c r="P10" s="81" t="s">
        <v>416</v>
      </c>
      <c r="Q10" s="81" t="s">
        <v>416</v>
      </c>
      <c r="R10" s="81" t="s">
        <v>416</v>
      </c>
      <c r="S10" s="81" t="s">
        <v>416</v>
      </c>
      <c r="T10" s="81" t="s">
        <v>416</v>
      </c>
      <c r="U10" s="81" t="s">
        <v>416</v>
      </c>
      <c r="V10" s="81" t="s">
        <v>416</v>
      </c>
      <c r="W10" s="81">
        <v>162.34097889269418</v>
      </c>
      <c r="X10" s="81">
        <v>162.66926366797651</v>
      </c>
      <c r="Y10" s="81">
        <v>163.00919759736334</v>
      </c>
      <c r="Z10" s="81">
        <v>163.32436556570607</v>
      </c>
      <c r="AA10" s="81">
        <v>163.56715734250787</v>
      </c>
      <c r="AB10" s="81">
        <v>163.92727810271586</v>
      </c>
      <c r="AC10" s="81">
        <v>164.20826900149066</v>
      </c>
      <c r="AD10" s="81">
        <v>164.35563815672796</v>
      </c>
      <c r="AE10" s="81">
        <v>164.4425591861887</v>
      </c>
      <c r="AF10" s="81">
        <v>164.4011414577287</v>
      </c>
      <c r="AG10" s="81">
        <v>164.45400509416149</v>
      </c>
      <c r="AH10" s="81">
        <v>164.48499747637391</v>
      </c>
      <c r="AI10" s="81">
        <v>164.38449720168549</v>
      </c>
      <c r="AJ10" s="81">
        <v>164.46540757236332</v>
      </c>
      <c r="AK10" s="81">
        <v>164.4051186537412</v>
      </c>
    </row>
    <row r="11" spans="1:37" ht="15" outlineLevel="2" x14ac:dyDescent="0.25">
      <c r="A11" s="82" t="s">
        <v>161</v>
      </c>
      <c r="B11" s="82" t="s">
        <v>162</v>
      </c>
      <c r="C11" s="82" t="s">
        <v>163</v>
      </c>
      <c r="D11" s="82" t="s">
        <v>169</v>
      </c>
      <c r="E11" s="83" t="s">
        <v>85</v>
      </c>
      <c r="F11" s="80" t="s">
        <v>164</v>
      </c>
      <c r="G11" s="81" t="s">
        <v>416</v>
      </c>
      <c r="H11" s="81" t="s">
        <v>416</v>
      </c>
      <c r="I11" s="81" t="s">
        <v>416</v>
      </c>
      <c r="J11" s="81" t="s">
        <v>416</v>
      </c>
      <c r="K11" s="81" t="s">
        <v>416</v>
      </c>
      <c r="L11" s="81" t="s">
        <v>416</v>
      </c>
      <c r="M11" s="81" t="s">
        <v>416</v>
      </c>
      <c r="N11" s="81" t="s">
        <v>416</v>
      </c>
      <c r="O11" s="81" t="s">
        <v>416</v>
      </c>
      <c r="P11" s="81" t="s">
        <v>416</v>
      </c>
      <c r="Q11" s="81" t="s">
        <v>416</v>
      </c>
      <c r="R11" s="81" t="s">
        <v>416</v>
      </c>
      <c r="S11" s="81" t="s">
        <v>416</v>
      </c>
      <c r="T11" s="81" t="s">
        <v>416</v>
      </c>
      <c r="U11" s="81" t="s">
        <v>416</v>
      </c>
      <c r="V11" s="81" t="s">
        <v>416</v>
      </c>
      <c r="W11" s="81" t="s">
        <v>416</v>
      </c>
      <c r="X11" s="81" t="s">
        <v>416</v>
      </c>
      <c r="Y11" s="81" t="s">
        <v>416</v>
      </c>
      <c r="Z11" s="81" t="s">
        <v>416</v>
      </c>
      <c r="AA11" s="81" t="s">
        <v>416</v>
      </c>
      <c r="AB11" s="81">
        <v>163.90606443409376</v>
      </c>
      <c r="AC11" s="81">
        <v>164.18705533286857</v>
      </c>
      <c r="AD11" s="81">
        <v>164.3344244881059</v>
      </c>
      <c r="AE11" s="81">
        <v>164.42134551756655</v>
      </c>
      <c r="AF11" s="81">
        <v>164.37992778910655</v>
      </c>
      <c r="AG11" s="81">
        <v>164.43279142553939</v>
      </c>
      <c r="AH11" s="81">
        <v>164.46908722490733</v>
      </c>
      <c r="AI11" s="81">
        <v>164.3738903673744</v>
      </c>
      <c r="AJ11" s="81">
        <v>164.4601041552078</v>
      </c>
      <c r="AK11" s="81">
        <v>164.40511865374114</v>
      </c>
    </row>
    <row r="12" spans="1:37" ht="15" outlineLevel="2" x14ac:dyDescent="0.25">
      <c r="A12" s="79" t="s">
        <v>161</v>
      </c>
      <c r="B12" s="79" t="s">
        <v>162</v>
      </c>
      <c r="C12" s="79" t="s">
        <v>163</v>
      </c>
      <c r="D12" s="79" t="s">
        <v>170</v>
      </c>
      <c r="E12" s="80" t="s">
        <v>85</v>
      </c>
      <c r="F12" s="80" t="s">
        <v>164</v>
      </c>
      <c r="G12" s="81" t="s">
        <v>416</v>
      </c>
      <c r="H12" s="81" t="s">
        <v>416</v>
      </c>
      <c r="I12" s="81" t="s">
        <v>416</v>
      </c>
      <c r="J12" s="81" t="s">
        <v>416</v>
      </c>
      <c r="K12" s="81" t="s">
        <v>416</v>
      </c>
      <c r="L12" s="81" t="s">
        <v>416</v>
      </c>
      <c r="M12" s="81" t="s">
        <v>416</v>
      </c>
      <c r="N12" s="81" t="s">
        <v>416</v>
      </c>
      <c r="O12" s="81" t="s">
        <v>416</v>
      </c>
      <c r="P12" s="81" t="s">
        <v>416</v>
      </c>
      <c r="Q12" s="81" t="s">
        <v>416</v>
      </c>
      <c r="R12" s="81" t="s">
        <v>416</v>
      </c>
      <c r="S12" s="81" t="s">
        <v>416</v>
      </c>
      <c r="T12" s="81" t="s">
        <v>416</v>
      </c>
      <c r="U12" s="81" t="s">
        <v>416</v>
      </c>
      <c r="V12" s="81" t="s">
        <v>416</v>
      </c>
      <c r="W12" s="81" t="s">
        <v>416</v>
      </c>
      <c r="X12" s="81" t="s">
        <v>416</v>
      </c>
      <c r="Y12" s="81" t="s">
        <v>416</v>
      </c>
      <c r="Z12" s="81" t="s">
        <v>416</v>
      </c>
      <c r="AA12" s="81" t="s">
        <v>416</v>
      </c>
      <c r="AB12" s="81" t="s">
        <v>416</v>
      </c>
      <c r="AC12" s="81" t="s">
        <v>416</v>
      </c>
      <c r="AD12" s="81" t="s">
        <v>416</v>
      </c>
      <c r="AE12" s="81" t="s">
        <v>416</v>
      </c>
      <c r="AF12" s="81">
        <v>164.35341070332893</v>
      </c>
      <c r="AG12" s="81">
        <v>164.40627433976181</v>
      </c>
      <c r="AH12" s="81">
        <v>164.44257013912969</v>
      </c>
      <c r="AI12" s="81">
        <v>164.34737328159679</v>
      </c>
      <c r="AJ12" s="81">
        <v>164.4335870694301</v>
      </c>
      <c r="AK12" s="81">
        <v>164.37860156796353</v>
      </c>
    </row>
    <row r="13" spans="1:37" ht="15" outlineLevel="2" x14ac:dyDescent="0.25">
      <c r="A13" s="82" t="s">
        <v>161</v>
      </c>
      <c r="B13" s="82" t="s">
        <v>162</v>
      </c>
      <c r="C13" s="82" t="s">
        <v>163</v>
      </c>
      <c r="D13" s="82" t="s">
        <v>171</v>
      </c>
      <c r="E13" s="83" t="s">
        <v>85</v>
      </c>
      <c r="F13" s="80" t="s">
        <v>164</v>
      </c>
      <c r="G13" s="81" t="s">
        <v>416</v>
      </c>
      <c r="H13" s="81" t="s">
        <v>416</v>
      </c>
      <c r="I13" s="81" t="s">
        <v>416</v>
      </c>
      <c r="J13" s="81" t="s">
        <v>416</v>
      </c>
      <c r="K13" s="81" t="s">
        <v>416</v>
      </c>
      <c r="L13" s="81" t="s">
        <v>416</v>
      </c>
      <c r="M13" s="81" t="s">
        <v>416</v>
      </c>
      <c r="N13" s="81" t="s">
        <v>416</v>
      </c>
      <c r="O13" s="81" t="s">
        <v>416</v>
      </c>
      <c r="P13" s="81" t="s">
        <v>416</v>
      </c>
      <c r="Q13" s="81" t="s">
        <v>416</v>
      </c>
      <c r="R13" s="81" t="s">
        <v>416</v>
      </c>
      <c r="S13" s="81" t="s">
        <v>416</v>
      </c>
      <c r="T13" s="81" t="s">
        <v>416</v>
      </c>
      <c r="U13" s="81" t="s">
        <v>416</v>
      </c>
      <c r="V13" s="81" t="s">
        <v>416</v>
      </c>
      <c r="W13" s="81" t="s">
        <v>416</v>
      </c>
      <c r="X13" s="81" t="s">
        <v>416</v>
      </c>
      <c r="Y13" s="81" t="s">
        <v>416</v>
      </c>
      <c r="Z13" s="81" t="s">
        <v>416</v>
      </c>
      <c r="AA13" s="81" t="s">
        <v>416</v>
      </c>
      <c r="AB13" s="81" t="s">
        <v>416</v>
      </c>
      <c r="AC13" s="81" t="s">
        <v>416</v>
      </c>
      <c r="AD13" s="81" t="s">
        <v>416</v>
      </c>
      <c r="AE13" s="81" t="s">
        <v>416</v>
      </c>
      <c r="AF13" s="81" t="s">
        <v>416</v>
      </c>
      <c r="AG13" s="81" t="s">
        <v>416</v>
      </c>
      <c r="AH13" s="81" t="s">
        <v>416</v>
      </c>
      <c r="AI13" s="81" t="s">
        <v>416</v>
      </c>
      <c r="AJ13" s="81">
        <v>164.42298023511907</v>
      </c>
      <c r="AK13" s="81">
        <v>164.36799473365247</v>
      </c>
    </row>
    <row r="14" spans="1:37" ht="15" outlineLevel="2" x14ac:dyDescent="0.25">
      <c r="A14" s="79" t="s">
        <v>161</v>
      </c>
      <c r="B14" s="79" t="s">
        <v>162</v>
      </c>
      <c r="C14" s="79" t="s">
        <v>172</v>
      </c>
      <c r="D14" s="79" t="s">
        <v>94</v>
      </c>
      <c r="E14" s="80" t="s">
        <v>85</v>
      </c>
      <c r="F14" s="80" t="s">
        <v>164</v>
      </c>
      <c r="G14" s="81" t="s">
        <v>416</v>
      </c>
      <c r="H14" s="81" t="s">
        <v>416</v>
      </c>
      <c r="I14" s="81" t="s">
        <v>416</v>
      </c>
      <c r="J14" s="81" t="s">
        <v>416</v>
      </c>
      <c r="K14" s="81" t="s">
        <v>416</v>
      </c>
      <c r="L14" s="81" t="s">
        <v>416</v>
      </c>
      <c r="M14" s="81" t="s">
        <v>416</v>
      </c>
      <c r="N14" s="81" t="s">
        <v>416</v>
      </c>
      <c r="O14" s="81" t="s">
        <v>416</v>
      </c>
      <c r="P14" s="81" t="s">
        <v>416</v>
      </c>
      <c r="Q14" s="81" t="s">
        <v>416</v>
      </c>
      <c r="R14" s="81" t="s">
        <v>416</v>
      </c>
      <c r="S14" s="81" t="s">
        <v>416</v>
      </c>
      <c r="T14" s="81" t="s">
        <v>416</v>
      </c>
      <c r="U14" s="81" t="s">
        <v>416</v>
      </c>
      <c r="V14" s="81" t="s">
        <v>416</v>
      </c>
      <c r="W14" s="81" t="s">
        <v>416</v>
      </c>
      <c r="X14" s="81" t="s">
        <v>416</v>
      </c>
      <c r="Y14" s="81" t="s">
        <v>416</v>
      </c>
      <c r="Z14" s="81" t="s">
        <v>416</v>
      </c>
      <c r="AA14" s="81" t="s">
        <v>416</v>
      </c>
      <c r="AB14" s="81" t="s">
        <v>416</v>
      </c>
      <c r="AC14" s="81" t="s">
        <v>416</v>
      </c>
      <c r="AD14" s="81" t="s">
        <v>416</v>
      </c>
      <c r="AE14" s="81" t="s">
        <v>416</v>
      </c>
      <c r="AF14" s="81" t="s">
        <v>416</v>
      </c>
      <c r="AG14" s="81" t="s">
        <v>416</v>
      </c>
      <c r="AH14" s="81" t="s">
        <v>416</v>
      </c>
      <c r="AI14" s="81" t="s">
        <v>416</v>
      </c>
      <c r="AJ14" s="81" t="s">
        <v>416</v>
      </c>
      <c r="AK14" s="81" t="s">
        <v>416</v>
      </c>
    </row>
    <row r="15" spans="1:37" ht="15" outlineLevel="2" x14ac:dyDescent="0.25">
      <c r="A15" s="82" t="s">
        <v>161</v>
      </c>
      <c r="B15" s="82" t="s">
        <v>162</v>
      </c>
      <c r="C15" s="82" t="s">
        <v>172</v>
      </c>
      <c r="D15" s="82" t="s">
        <v>95</v>
      </c>
      <c r="E15" s="83" t="s">
        <v>85</v>
      </c>
      <c r="F15" s="80" t="s">
        <v>164</v>
      </c>
      <c r="G15" s="81">
        <v>194.56246194845014</v>
      </c>
      <c r="H15" s="81">
        <v>194.59572713829988</v>
      </c>
      <c r="I15" s="81">
        <v>194.62097604838632</v>
      </c>
      <c r="J15" s="81">
        <v>194.64834931664623</v>
      </c>
      <c r="K15" s="81">
        <v>194.67861984879886</v>
      </c>
      <c r="L15" s="81">
        <v>194.7017033255286</v>
      </c>
      <c r="M15" s="81">
        <v>194.72995989380897</v>
      </c>
      <c r="N15" s="81" t="s">
        <v>416</v>
      </c>
      <c r="O15" s="81" t="s">
        <v>416</v>
      </c>
      <c r="P15" s="81" t="s">
        <v>416</v>
      </c>
      <c r="Q15" s="81" t="s">
        <v>416</v>
      </c>
      <c r="R15" s="81" t="s">
        <v>416</v>
      </c>
      <c r="S15" s="81" t="s">
        <v>416</v>
      </c>
      <c r="T15" s="81" t="s">
        <v>416</v>
      </c>
      <c r="U15" s="81" t="s">
        <v>416</v>
      </c>
      <c r="V15" s="81" t="s">
        <v>416</v>
      </c>
      <c r="W15" s="81" t="s">
        <v>416</v>
      </c>
      <c r="X15" s="81" t="s">
        <v>416</v>
      </c>
      <c r="Y15" s="81" t="s">
        <v>416</v>
      </c>
      <c r="Z15" s="81" t="s">
        <v>416</v>
      </c>
      <c r="AA15" s="81" t="s">
        <v>416</v>
      </c>
      <c r="AB15" s="81" t="s">
        <v>416</v>
      </c>
      <c r="AC15" s="81" t="s">
        <v>416</v>
      </c>
      <c r="AD15" s="81" t="s">
        <v>416</v>
      </c>
      <c r="AE15" s="81" t="s">
        <v>416</v>
      </c>
      <c r="AF15" s="81" t="s">
        <v>416</v>
      </c>
      <c r="AG15" s="81" t="s">
        <v>416</v>
      </c>
      <c r="AH15" s="81" t="s">
        <v>416</v>
      </c>
      <c r="AI15" s="81" t="s">
        <v>416</v>
      </c>
      <c r="AJ15" s="81" t="s">
        <v>416</v>
      </c>
      <c r="AK15" s="81" t="s">
        <v>416</v>
      </c>
    </row>
    <row r="16" spans="1:37" ht="15" outlineLevel="2" x14ac:dyDescent="0.25">
      <c r="A16" s="79" t="s">
        <v>161</v>
      </c>
      <c r="B16" s="79" t="s">
        <v>162</v>
      </c>
      <c r="C16" s="79" t="s">
        <v>172</v>
      </c>
      <c r="D16" s="79" t="s">
        <v>96</v>
      </c>
      <c r="E16" s="80" t="s">
        <v>85</v>
      </c>
      <c r="F16" s="80" t="s">
        <v>164</v>
      </c>
      <c r="G16" s="81">
        <v>185.68948314550184</v>
      </c>
      <c r="H16" s="81">
        <v>185.72273963066249</v>
      </c>
      <c r="I16" s="81">
        <v>185.7479885438583</v>
      </c>
      <c r="J16" s="81">
        <v>185.7753538865463</v>
      </c>
      <c r="K16" s="81">
        <v>185.80561636860335</v>
      </c>
      <c r="L16" s="81">
        <v>185.82869193635506</v>
      </c>
      <c r="M16" s="81">
        <v>185.85694043908546</v>
      </c>
      <c r="N16" s="81">
        <v>185.8853146804237</v>
      </c>
      <c r="O16" s="81">
        <v>185.91389464605322</v>
      </c>
      <c r="P16" s="81">
        <v>185.93291394136418</v>
      </c>
      <c r="Q16" s="81">
        <v>185.95629937092011</v>
      </c>
      <c r="R16" s="81">
        <v>185.98143842128542</v>
      </c>
      <c r="S16" s="81" t="s">
        <v>416</v>
      </c>
      <c r="T16" s="81" t="s">
        <v>416</v>
      </c>
      <c r="U16" s="81" t="s">
        <v>416</v>
      </c>
      <c r="V16" s="81" t="s">
        <v>416</v>
      </c>
      <c r="W16" s="81" t="s">
        <v>416</v>
      </c>
      <c r="X16" s="81" t="s">
        <v>416</v>
      </c>
      <c r="Y16" s="81" t="s">
        <v>416</v>
      </c>
      <c r="Z16" s="81" t="s">
        <v>416</v>
      </c>
      <c r="AA16" s="81" t="s">
        <v>416</v>
      </c>
      <c r="AB16" s="81" t="s">
        <v>416</v>
      </c>
      <c r="AC16" s="81" t="s">
        <v>416</v>
      </c>
      <c r="AD16" s="81" t="s">
        <v>416</v>
      </c>
      <c r="AE16" s="81" t="s">
        <v>416</v>
      </c>
      <c r="AF16" s="81" t="s">
        <v>416</v>
      </c>
      <c r="AG16" s="81" t="s">
        <v>416</v>
      </c>
      <c r="AH16" s="81" t="s">
        <v>416</v>
      </c>
      <c r="AI16" s="81" t="s">
        <v>416</v>
      </c>
      <c r="AJ16" s="81" t="s">
        <v>416</v>
      </c>
      <c r="AK16" s="81" t="s">
        <v>416</v>
      </c>
    </row>
    <row r="17" spans="1:37" ht="15" outlineLevel="2" x14ac:dyDescent="0.25">
      <c r="A17" s="82" t="s">
        <v>161</v>
      </c>
      <c r="B17" s="82" t="s">
        <v>162</v>
      </c>
      <c r="C17" s="82" t="s">
        <v>172</v>
      </c>
      <c r="D17" s="82" t="s">
        <v>97</v>
      </c>
      <c r="E17" s="83" t="s">
        <v>85</v>
      </c>
      <c r="F17" s="80" t="s">
        <v>164</v>
      </c>
      <c r="G17" s="81">
        <v>185.68948314550178</v>
      </c>
      <c r="H17" s="81">
        <v>185.72273963066249</v>
      </c>
      <c r="I17" s="81">
        <v>185.7479885438583</v>
      </c>
      <c r="J17" s="81">
        <v>185.77535388654624</v>
      </c>
      <c r="K17" s="81">
        <v>185.80561636860327</v>
      </c>
      <c r="L17" s="81">
        <v>185.828691936355</v>
      </c>
      <c r="M17" s="81">
        <v>185.85694043908543</v>
      </c>
      <c r="N17" s="81">
        <v>185.88531468042373</v>
      </c>
      <c r="O17" s="81">
        <v>185.91389464605322</v>
      </c>
      <c r="P17" s="81">
        <v>185.93291394136421</v>
      </c>
      <c r="Q17" s="81">
        <v>185.95629937092011</v>
      </c>
      <c r="R17" s="81">
        <v>185.98143842128547</v>
      </c>
      <c r="S17" s="81">
        <v>186.00982440036628</v>
      </c>
      <c r="T17" s="81">
        <v>186.03222767217318</v>
      </c>
      <c r="U17" s="81">
        <v>186.0622858981919</v>
      </c>
      <c r="V17" s="81" t="s">
        <v>416</v>
      </c>
      <c r="W17" s="81" t="s">
        <v>416</v>
      </c>
      <c r="X17" s="81" t="s">
        <v>416</v>
      </c>
      <c r="Y17" s="81" t="s">
        <v>416</v>
      </c>
      <c r="Z17" s="81" t="s">
        <v>416</v>
      </c>
      <c r="AA17" s="81" t="s">
        <v>416</v>
      </c>
      <c r="AB17" s="81" t="s">
        <v>416</v>
      </c>
      <c r="AC17" s="81" t="s">
        <v>416</v>
      </c>
      <c r="AD17" s="81" t="s">
        <v>416</v>
      </c>
      <c r="AE17" s="81" t="s">
        <v>416</v>
      </c>
      <c r="AF17" s="81" t="s">
        <v>416</v>
      </c>
      <c r="AG17" s="81" t="s">
        <v>416</v>
      </c>
      <c r="AH17" s="81" t="s">
        <v>416</v>
      </c>
      <c r="AI17" s="81" t="s">
        <v>416</v>
      </c>
      <c r="AJ17" s="81" t="s">
        <v>416</v>
      </c>
      <c r="AK17" s="81" t="s">
        <v>416</v>
      </c>
    </row>
    <row r="18" spans="1:37" ht="15" outlineLevel="2" x14ac:dyDescent="0.25">
      <c r="A18" s="79" t="s">
        <v>161</v>
      </c>
      <c r="B18" s="79" t="s">
        <v>162</v>
      </c>
      <c r="C18" s="79" t="s">
        <v>172</v>
      </c>
      <c r="D18" s="79" t="s">
        <v>98</v>
      </c>
      <c r="E18" s="80" t="s">
        <v>85</v>
      </c>
      <c r="F18" s="80" t="s">
        <v>164</v>
      </c>
      <c r="G18" s="81">
        <v>180.9058791004289</v>
      </c>
      <c r="H18" s="81">
        <v>180.93913089271388</v>
      </c>
      <c r="I18" s="81">
        <v>180.96437980758611</v>
      </c>
      <c r="J18" s="81">
        <v>180.9917408774364</v>
      </c>
      <c r="K18" s="81">
        <v>181.02199901952253</v>
      </c>
      <c r="L18" s="81">
        <v>181.04507032338276</v>
      </c>
      <c r="M18" s="81">
        <v>181.07331447781047</v>
      </c>
      <c r="N18" s="81">
        <v>181.10168872913167</v>
      </c>
      <c r="O18" s="81">
        <v>181.13026241153855</v>
      </c>
      <c r="P18" s="81">
        <v>181.14927767376059</v>
      </c>
      <c r="Q18" s="81">
        <v>181.17266155434393</v>
      </c>
      <c r="R18" s="81">
        <v>181.19779980482804</v>
      </c>
      <c r="S18" s="81">
        <v>181.22618555722278</v>
      </c>
      <c r="T18" s="81">
        <v>181.2485888290297</v>
      </c>
      <c r="U18" s="81">
        <v>181.27864705504848</v>
      </c>
      <c r="V18" s="81">
        <v>181.30359675523908</v>
      </c>
      <c r="W18" s="81">
        <v>181.32553936510726</v>
      </c>
      <c r="X18" s="81">
        <v>181.36307687031814</v>
      </c>
      <c r="Y18" s="81">
        <v>181.41703051104736</v>
      </c>
      <c r="Z18" s="81">
        <v>181.45878424022612</v>
      </c>
      <c r="AA18" s="81">
        <v>181.4984484842748</v>
      </c>
      <c r="AB18" s="81">
        <v>181.53662386121454</v>
      </c>
      <c r="AC18" s="81">
        <v>181.56944811949839</v>
      </c>
      <c r="AD18" s="81">
        <v>181.58748876185365</v>
      </c>
      <c r="AE18" s="81">
        <v>181.59525844818276</v>
      </c>
      <c r="AF18" s="81">
        <v>181.59993955002227</v>
      </c>
      <c r="AG18" s="81">
        <v>181.6157294505181</v>
      </c>
      <c r="AH18" s="81">
        <v>181.61915556677081</v>
      </c>
      <c r="AI18" s="81">
        <v>181.60934249226028</v>
      </c>
      <c r="AJ18" s="81">
        <v>181.61885719519259</v>
      </c>
      <c r="AK18" s="81">
        <v>181.61264975949234</v>
      </c>
    </row>
    <row r="19" spans="1:37" ht="15" outlineLevel="2" x14ac:dyDescent="0.25">
      <c r="A19" s="82" t="s">
        <v>161</v>
      </c>
      <c r="B19" s="82" t="s">
        <v>162</v>
      </c>
      <c r="C19" s="82" t="s">
        <v>172</v>
      </c>
      <c r="D19" s="82" t="s">
        <v>165</v>
      </c>
      <c r="E19" s="83" t="s">
        <v>85</v>
      </c>
      <c r="F19" s="80" t="s">
        <v>164</v>
      </c>
      <c r="G19" s="81" t="s">
        <v>416</v>
      </c>
      <c r="H19" s="81" t="s">
        <v>416</v>
      </c>
      <c r="I19" s="81">
        <v>175.78139405114601</v>
      </c>
      <c r="J19" s="81">
        <v>175.84125377851799</v>
      </c>
      <c r="K19" s="81">
        <v>175.90690504491067</v>
      </c>
      <c r="L19" s="81">
        <v>175.95818558750199</v>
      </c>
      <c r="M19" s="81">
        <v>176.01980855522098</v>
      </c>
      <c r="N19" s="81">
        <v>176.08186086245817</v>
      </c>
      <c r="O19" s="81">
        <v>176.14406779159771</v>
      </c>
      <c r="P19" s="81">
        <v>176.18724520839572</v>
      </c>
      <c r="Q19" s="81">
        <v>176.23925627085515</v>
      </c>
      <c r="R19" s="81">
        <v>176.28950172830807</v>
      </c>
      <c r="S19" s="81">
        <v>176.34626443537996</v>
      </c>
      <c r="T19" s="81">
        <v>176.39107097899387</v>
      </c>
      <c r="U19" s="81">
        <v>176.45118743103134</v>
      </c>
      <c r="V19" s="81">
        <v>176.50107473348913</v>
      </c>
      <c r="W19" s="81">
        <v>176.54404578612395</v>
      </c>
      <c r="X19" s="81">
        <v>176.61510973653563</v>
      </c>
      <c r="Y19" s="81">
        <v>176.70179217218279</v>
      </c>
      <c r="Z19" s="81">
        <v>176.7749459034244</v>
      </c>
      <c r="AA19" s="81">
        <v>176.83765492053843</v>
      </c>
      <c r="AB19" s="81">
        <v>176.91306941230619</v>
      </c>
      <c r="AC19" s="81">
        <v>176.97440649741833</v>
      </c>
      <c r="AD19" s="81">
        <v>177.0069902075345</v>
      </c>
      <c r="AE19" s="81">
        <v>177.0234606955303</v>
      </c>
      <c r="AF19" s="81">
        <v>177.02194481236236</v>
      </c>
      <c r="AG19" s="81">
        <v>177.04130426873027</v>
      </c>
      <c r="AH19" s="81">
        <v>177.04797092187695</v>
      </c>
      <c r="AI19" s="81">
        <v>177.02747682366311</v>
      </c>
      <c r="AJ19" s="81">
        <v>177.04537545967676</v>
      </c>
      <c r="AK19" s="81">
        <v>177.03280333304107</v>
      </c>
    </row>
    <row r="20" spans="1:37" ht="15" outlineLevel="2" x14ac:dyDescent="0.25">
      <c r="A20" s="79" t="s">
        <v>161</v>
      </c>
      <c r="B20" s="79" t="s">
        <v>162</v>
      </c>
      <c r="C20" s="79" t="s">
        <v>172</v>
      </c>
      <c r="D20" s="79" t="s">
        <v>166</v>
      </c>
      <c r="E20" s="80" t="s">
        <v>85</v>
      </c>
      <c r="F20" s="80" t="s">
        <v>164</v>
      </c>
      <c r="G20" s="81" t="s">
        <v>416</v>
      </c>
      <c r="H20" s="81" t="s">
        <v>416</v>
      </c>
      <c r="I20" s="81" t="s">
        <v>416</v>
      </c>
      <c r="J20" s="81" t="s">
        <v>416</v>
      </c>
      <c r="K20" s="81" t="s">
        <v>416</v>
      </c>
      <c r="L20" s="81" t="s">
        <v>416</v>
      </c>
      <c r="M20" s="81" t="s">
        <v>416</v>
      </c>
      <c r="N20" s="81">
        <v>173.60161736882964</v>
      </c>
      <c r="O20" s="81">
        <v>173.77716669059933</v>
      </c>
      <c r="P20" s="81">
        <v>173.89579386807696</v>
      </c>
      <c r="Q20" s="81">
        <v>174.04110567782001</v>
      </c>
      <c r="R20" s="81">
        <v>174.1970863177643</v>
      </c>
      <c r="S20" s="81">
        <v>174.37266109317505</v>
      </c>
      <c r="T20" s="81">
        <v>174.51238414117236</v>
      </c>
      <c r="U20" s="81">
        <v>174.69803691444031</v>
      </c>
      <c r="V20" s="81">
        <v>174.85297918787606</v>
      </c>
      <c r="W20" s="81">
        <v>174.98545393084999</v>
      </c>
      <c r="X20" s="81">
        <v>175.19100320447288</v>
      </c>
      <c r="Y20" s="81">
        <v>175.41060919888923</v>
      </c>
      <c r="Z20" s="81">
        <v>175.61034264910927</v>
      </c>
      <c r="AA20" s="81">
        <v>175.76680335874923</v>
      </c>
      <c r="AB20" s="81">
        <v>175.99126290266364</v>
      </c>
      <c r="AC20" s="81">
        <v>176.16705925983428</v>
      </c>
      <c r="AD20" s="81">
        <v>176.25814619537516</v>
      </c>
      <c r="AE20" s="81">
        <v>176.30933178421145</v>
      </c>
      <c r="AF20" s="81">
        <v>176.28405728873844</v>
      </c>
      <c r="AG20" s="81">
        <v>176.31885130607384</v>
      </c>
      <c r="AH20" s="81">
        <v>176.33849766705171</v>
      </c>
      <c r="AI20" s="81">
        <v>176.2753616028198</v>
      </c>
      <c r="AJ20" s="81">
        <v>176.32690296908731</v>
      </c>
      <c r="AK20" s="81">
        <v>176.28888695882407</v>
      </c>
    </row>
    <row r="21" spans="1:37" ht="15" outlineLevel="2" x14ac:dyDescent="0.25">
      <c r="A21" s="82" t="s">
        <v>161</v>
      </c>
      <c r="B21" s="82" t="s">
        <v>162</v>
      </c>
      <c r="C21" s="82" t="s">
        <v>172</v>
      </c>
      <c r="D21" s="82" t="s">
        <v>167</v>
      </c>
      <c r="E21" s="83" t="s">
        <v>85</v>
      </c>
      <c r="F21" s="80" t="s">
        <v>164</v>
      </c>
      <c r="G21" s="81" t="s">
        <v>416</v>
      </c>
      <c r="H21" s="81" t="s">
        <v>416</v>
      </c>
      <c r="I21" s="81" t="s">
        <v>416</v>
      </c>
      <c r="J21" s="81" t="s">
        <v>416</v>
      </c>
      <c r="K21" s="81" t="s">
        <v>416</v>
      </c>
      <c r="L21" s="81" t="s">
        <v>416</v>
      </c>
      <c r="M21" s="81" t="s">
        <v>416</v>
      </c>
      <c r="N21" s="81" t="s">
        <v>416</v>
      </c>
      <c r="O21" s="81" t="s">
        <v>416</v>
      </c>
      <c r="P21" s="81" t="s">
        <v>416</v>
      </c>
      <c r="Q21" s="81" t="s">
        <v>416</v>
      </c>
      <c r="R21" s="81" t="s">
        <v>416</v>
      </c>
      <c r="S21" s="81">
        <v>183.00241198470778</v>
      </c>
      <c r="T21" s="81">
        <v>183.19814321222236</v>
      </c>
      <c r="U21" s="81">
        <v>183.45894155053728</v>
      </c>
      <c r="V21" s="81">
        <v>183.67622918835841</v>
      </c>
      <c r="W21" s="81">
        <v>183.86137770832636</v>
      </c>
      <c r="X21" s="81">
        <v>184.15649699412674</v>
      </c>
      <c r="Y21" s="81">
        <v>184.46561215473861</v>
      </c>
      <c r="Z21" s="81">
        <v>184.75031185402824</v>
      </c>
      <c r="AA21" s="81">
        <v>184.97155444573468</v>
      </c>
      <c r="AB21" s="81">
        <v>185.28921692828652</v>
      </c>
      <c r="AC21" s="81">
        <v>185.536779569255</v>
      </c>
      <c r="AD21" s="81">
        <v>185.66461698668752</v>
      </c>
      <c r="AE21" s="81">
        <v>185.73745000615719</v>
      </c>
      <c r="AF21" s="81">
        <v>185.69790476574698</v>
      </c>
      <c r="AG21" s="81">
        <v>185.74299513927104</v>
      </c>
      <c r="AH21" s="81">
        <v>185.77076368489571</v>
      </c>
      <c r="AI21" s="81">
        <v>185.6810225407512</v>
      </c>
      <c r="AJ21" s="81">
        <v>185.75365073644747</v>
      </c>
      <c r="AK21" s="81">
        <v>185.69974066017616</v>
      </c>
    </row>
    <row r="22" spans="1:37" ht="15" outlineLevel="2" x14ac:dyDescent="0.25">
      <c r="A22" s="79" t="s">
        <v>161</v>
      </c>
      <c r="B22" s="79" t="s">
        <v>162</v>
      </c>
      <c r="C22" s="79" t="s">
        <v>172</v>
      </c>
      <c r="D22" s="79" t="s">
        <v>168</v>
      </c>
      <c r="E22" s="80" t="s">
        <v>85</v>
      </c>
      <c r="F22" s="80" t="s">
        <v>164</v>
      </c>
      <c r="G22" s="81" t="s">
        <v>416</v>
      </c>
      <c r="H22" s="81" t="s">
        <v>416</v>
      </c>
      <c r="I22" s="81" t="s">
        <v>416</v>
      </c>
      <c r="J22" s="81" t="s">
        <v>416</v>
      </c>
      <c r="K22" s="81" t="s">
        <v>416</v>
      </c>
      <c r="L22" s="81" t="s">
        <v>416</v>
      </c>
      <c r="M22" s="81" t="s">
        <v>416</v>
      </c>
      <c r="N22" s="81" t="s">
        <v>416</v>
      </c>
      <c r="O22" s="81" t="s">
        <v>416</v>
      </c>
      <c r="P22" s="81" t="s">
        <v>416</v>
      </c>
      <c r="Q22" s="81" t="s">
        <v>416</v>
      </c>
      <c r="R22" s="81" t="s">
        <v>416</v>
      </c>
      <c r="S22" s="81" t="s">
        <v>416</v>
      </c>
      <c r="T22" s="81" t="s">
        <v>416</v>
      </c>
      <c r="U22" s="81" t="s">
        <v>416</v>
      </c>
      <c r="V22" s="81" t="s">
        <v>416</v>
      </c>
      <c r="W22" s="81">
        <v>192.72425355341488</v>
      </c>
      <c r="X22" s="81">
        <v>193.05319475780641</v>
      </c>
      <c r="Y22" s="81">
        <v>193.39660223448377</v>
      </c>
      <c r="Z22" s="81">
        <v>193.71346463967149</v>
      </c>
      <c r="AA22" s="81">
        <v>193.95897627219887</v>
      </c>
      <c r="AB22" s="81">
        <v>194.31925025616866</v>
      </c>
      <c r="AC22" s="81">
        <v>194.60094674127308</v>
      </c>
      <c r="AD22" s="81">
        <v>194.74888829128128</v>
      </c>
      <c r="AE22" s="81">
        <v>194.8356569392742</v>
      </c>
      <c r="AF22" s="81">
        <v>194.79601946163106</v>
      </c>
      <c r="AG22" s="81">
        <v>194.85088301577045</v>
      </c>
      <c r="AH22" s="81">
        <v>194.88190576893038</v>
      </c>
      <c r="AI22" s="81">
        <v>194.7815475382688</v>
      </c>
      <c r="AJ22" s="81">
        <v>194.86264296482813</v>
      </c>
      <c r="AK22" s="81">
        <v>194.80237978177553</v>
      </c>
    </row>
    <row r="23" spans="1:37" ht="15" outlineLevel="2" x14ac:dyDescent="0.25">
      <c r="A23" s="82" t="s">
        <v>161</v>
      </c>
      <c r="B23" s="82" t="s">
        <v>162</v>
      </c>
      <c r="C23" s="82" t="s">
        <v>172</v>
      </c>
      <c r="D23" s="82" t="s">
        <v>169</v>
      </c>
      <c r="E23" s="83" t="s">
        <v>85</v>
      </c>
      <c r="F23" s="80" t="s">
        <v>164</v>
      </c>
      <c r="G23" s="81" t="s">
        <v>416</v>
      </c>
      <c r="H23" s="81" t="s">
        <v>416</v>
      </c>
      <c r="I23" s="81" t="s">
        <v>416</v>
      </c>
      <c r="J23" s="81" t="s">
        <v>416</v>
      </c>
      <c r="K23" s="81" t="s">
        <v>416</v>
      </c>
      <c r="L23" s="81" t="s">
        <v>416</v>
      </c>
      <c r="M23" s="81" t="s">
        <v>416</v>
      </c>
      <c r="N23" s="81" t="s">
        <v>416</v>
      </c>
      <c r="O23" s="81" t="s">
        <v>416</v>
      </c>
      <c r="P23" s="81" t="s">
        <v>416</v>
      </c>
      <c r="Q23" s="81" t="s">
        <v>416</v>
      </c>
      <c r="R23" s="81" t="s">
        <v>416</v>
      </c>
      <c r="S23" s="81" t="s">
        <v>416</v>
      </c>
      <c r="T23" s="81" t="s">
        <v>416</v>
      </c>
      <c r="U23" s="81" t="s">
        <v>416</v>
      </c>
      <c r="V23" s="81" t="s">
        <v>416</v>
      </c>
      <c r="W23" s="81" t="s">
        <v>416</v>
      </c>
      <c r="X23" s="81" t="s">
        <v>416</v>
      </c>
      <c r="Y23" s="81" t="s">
        <v>416</v>
      </c>
      <c r="Z23" s="81" t="s">
        <v>416</v>
      </c>
      <c r="AA23" s="81" t="s">
        <v>416</v>
      </c>
      <c r="AB23" s="81">
        <v>194.29803658754662</v>
      </c>
      <c r="AC23" s="81">
        <v>194.57973307265092</v>
      </c>
      <c r="AD23" s="81">
        <v>194.72767462265918</v>
      </c>
      <c r="AE23" s="81">
        <v>194.81444327065205</v>
      </c>
      <c r="AF23" s="81">
        <v>194.77480579300897</v>
      </c>
      <c r="AG23" s="81">
        <v>194.82966934714835</v>
      </c>
      <c r="AH23" s="81">
        <v>194.86599551746383</v>
      </c>
      <c r="AI23" s="81">
        <v>194.77094070395771</v>
      </c>
      <c r="AJ23" s="81">
        <v>194.85733954767258</v>
      </c>
      <c r="AK23" s="81">
        <v>194.8023797817755</v>
      </c>
    </row>
    <row r="24" spans="1:37" ht="15" outlineLevel="2" x14ac:dyDescent="0.25">
      <c r="A24" s="79" t="s">
        <v>161</v>
      </c>
      <c r="B24" s="79" t="s">
        <v>162</v>
      </c>
      <c r="C24" s="79" t="s">
        <v>172</v>
      </c>
      <c r="D24" s="79" t="s">
        <v>170</v>
      </c>
      <c r="E24" s="80" t="s">
        <v>85</v>
      </c>
      <c r="F24" s="80" t="s">
        <v>164</v>
      </c>
      <c r="G24" s="81" t="s">
        <v>416</v>
      </c>
      <c r="H24" s="81" t="s">
        <v>416</v>
      </c>
      <c r="I24" s="81" t="s">
        <v>416</v>
      </c>
      <c r="J24" s="81" t="s">
        <v>416</v>
      </c>
      <c r="K24" s="81" t="s">
        <v>416</v>
      </c>
      <c r="L24" s="81" t="s">
        <v>416</v>
      </c>
      <c r="M24" s="81" t="s">
        <v>416</v>
      </c>
      <c r="N24" s="81" t="s">
        <v>416</v>
      </c>
      <c r="O24" s="81" t="s">
        <v>416</v>
      </c>
      <c r="P24" s="81" t="s">
        <v>416</v>
      </c>
      <c r="Q24" s="81" t="s">
        <v>416</v>
      </c>
      <c r="R24" s="81" t="s">
        <v>416</v>
      </c>
      <c r="S24" s="81" t="s">
        <v>416</v>
      </c>
      <c r="T24" s="81" t="s">
        <v>416</v>
      </c>
      <c r="U24" s="81" t="s">
        <v>416</v>
      </c>
      <c r="V24" s="81" t="s">
        <v>416</v>
      </c>
      <c r="W24" s="81" t="s">
        <v>416</v>
      </c>
      <c r="X24" s="81" t="s">
        <v>416</v>
      </c>
      <c r="Y24" s="81" t="s">
        <v>416</v>
      </c>
      <c r="Z24" s="81" t="s">
        <v>416</v>
      </c>
      <c r="AA24" s="81" t="s">
        <v>416</v>
      </c>
      <c r="AB24" s="81" t="s">
        <v>416</v>
      </c>
      <c r="AC24" s="81" t="s">
        <v>416</v>
      </c>
      <c r="AD24" s="81" t="s">
        <v>416</v>
      </c>
      <c r="AE24" s="81" t="s">
        <v>416</v>
      </c>
      <c r="AF24" s="81">
        <v>194.74828870723132</v>
      </c>
      <c r="AG24" s="81">
        <v>194.80315226137077</v>
      </c>
      <c r="AH24" s="81">
        <v>194.83947843168619</v>
      </c>
      <c r="AI24" s="81">
        <v>194.74442361818006</v>
      </c>
      <c r="AJ24" s="81">
        <v>194.83082246189491</v>
      </c>
      <c r="AK24" s="81">
        <v>194.77586269599792</v>
      </c>
    </row>
    <row r="25" spans="1:37" ht="15" outlineLevel="2" x14ac:dyDescent="0.25">
      <c r="A25" s="82" t="s">
        <v>161</v>
      </c>
      <c r="B25" s="82" t="s">
        <v>162</v>
      </c>
      <c r="C25" s="82" t="s">
        <v>172</v>
      </c>
      <c r="D25" s="82" t="s">
        <v>171</v>
      </c>
      <c r="E25" s="83" t="s">
        <v>85</v>
      </c>
      <c r="F25" s="80" t="s">
        <v>164</v>
      </c>
      <c r="G25" s="81" t="s">
        <v>416</v>
      </c>
      <c r="H25" s="81" t="s">
        <v>416</v>
      </c>
      <c r="I25" s="81" t="s">
        <v>416</v>
      </c>
      <c r="J25" s="81" t="s">
        <v>416</v>
      </c>
      <c r="K25" s="81" t="s">
        <v>416</v>
      </c>
      <c r="L25" s="81" t="s">
        <v>416</v>
      </c>
      <c r="M25" s="81" t="s">
        <v>416</v>
      </c>
      <c r="N25" s="81" t="s">
        <v>416</v>
      </c>
      <c r="O25" s="81" t="s">
        <v>416</v>
      </c>
      <c r="P25" s="81" t="s">
        <v>416</v>
      </c>
      <c r="Q25" s="81" t="s">
        <v>416</v>
      </c>
      <c r="R25" s="81" t="s">
        <v>416</v>
      </c>
      <c r="S25" s="81" t="s">
        <v>416</v>
      </c>
      <c r="T25" s="81" t="s">
        <v>416</v>
      </c>
      <c r="U25" s="81" t="s">
        <v>416</v>
      </c>
      <c r="V25" s="81" t="s">
        <v>416</v>
      </c>
      <c r="W25" s="81" t="s">
        <v>416</v>
      </c>
      <c r="X25" s="81" t="s">
        <v>416</v>
      </c>
      <c r="Y25" s="81" t="s">
        <v>416</v>
      </c>
      <c r="Z25" s="81" t="s">
        <v>416</v>
      </c>
      <c r="AA25" s="81" t="s">
        <v>416</v>
      </c>
      <c r="AB25" s="81" t="s">
        <v>416</v>
      </c>
      <c r="AC25" s="81" t="s">
        <v>416</v>
      </c>
      <c r="AD25" s="81" t="s">
        <v>416</v>
      </c>
      <c r="AE25" s="81" t="s">
        <v>416</v>
      </c>
      <c r="AF25" s="81" t="s">
        <v>416</v>
      </c>
      <c r="AG25" s="81" t="s">
        <v>416</v>
      </c>
      <c r="AH25" s="81" t="s">
        <v>416</v>
      </c>
      <c r="AI25" s="81" t="s">
        <v>416</v>
      </c>
      <c r="AJ25" s="81">
        <v>194.82021562758391</v>
      </c>
      <c r="AK25" s="81">
        <v>194.76525586168685</v>
      </c>
    </row>
    <row r="26" spans="1:37" ht="15" outlineLevel="2" x14ac:dyDescent="0.25">
      <c r="A26" s="79" t="s">
        <v>161</v>
      </c>
      <c r="B26" s="79" t="s">
        <v>162</v>
      </c>
      <c r="C26" s="79" t="s">
        <v>173</v>
      </c>
      <c r="D26" s="79" t="s">
        <v>94</v>
      </c>
      <c r="E26" s="80" t="s">
        <v>85</v>
      </c>
      <c r="F26" s="80" t="s">
        <v>164</v>
      </c>
      <c r="G26" s="81" t="s">
        <v>416</v>
      </c>
      <c r="H26" s="81" t="s">
        <v>416</v>
      </c>
      <c r="I26" s="81" t="s">
        <v>416</v>
      </c>
      <c r="J26" s="81" t="s">
        <v>416</v>
      </c>
      <c r="K26" s="81" t="s">
        <v>416</v>
      </c>
      <c r="L26" s="81" t="s">
        <v>416</v>
      </c>
      <c r="M26" s="81" t="s">
        <v>416</v>
      </c>
      <c r="N26" s="81" t="s">
        <v>416</v>
      </c>
      <c r="O26" s="81" t="s">
        <v>416</v>
      </c>
      <c r="P26" s="81" t="s">
        <v>416</v>
      </c>
      <c r="Q26" s="81" t="s">
        <v>416</v>
      </c>
      <c r="R26" s="81" t="s">
        <v>416</v>
      </c>
      <c r="S26" s="81" t="s">
        <v>416</v>
      </c>
      <c r="T26" s="81" t="s">
        <v>416</v>
      </c>
      <c r="U26" s="81" t="s">
        <v>416</v>
      </c>
      <c r="V26" s="81" t="s">
        <v>416</v>
      </c>
      <c r="W26" s="81" t="s">
        <v>416</v>
      </c>
      <c r="X26" s="81" t="s">
        <v>416</v>
      </c>
      <c r="Y26" s="81" t="s">
        <v>416</v>
      </c>
      <c r="Z26" s="81" t="s">
        <v>416</v>
      </c>
      <c r="AA26" s="81" t="s">
        <v>416</v>
      </c>
      <c r="AB26" s="81" t="s">
        <v>416</v>
      </c>
      <c r="AC26" s="81" t="s">
        <v>416</v>
      </c>
      <c r="AD26" s="81" t="s">
        <v>416</v>
      </c>
      <c r="AE26" s="81" t="s">
        <v>416</v>
      </c>
      <c r="AF26" s="81" t="s">
        <v>416</v>
      </c>
      <c r="AG26" s="81" t="s">
        <v>416</v>
      </c>
      <c r="AH26" s="81" t="s">
        <v>416</v>
      </c>
      <c r="AI26" s="81" t="s">
        <v>416</v>
      </c>
      <c r="AJ26" s="81" t="s">
        <v>416</v>
      </c>
      <c r="AK26" s="81" t="s">
        <v>416</v>
      </c>
    </row>
    <row r="27" spans="1:37" ht="15" outlineLevel="2" x14ac:dyDescent="0.25">
      <c r="A27" s="82" t="s">
        <v>161</v>
      </c>
      <c r="B27" s="82" t="s">
        <v>162</v>
      </c>
      <c r="C27" s="82" t="s">
        <v>173</v>
      </c>
      <c r="D27" s="82" t="s">
        <v>95</v>
      </c>
      <c r="E27" s="83" t="s">
        <v>85</v>
      </c>
      <c r="F27" s="80" t="s">
        <v>164</v>
      </c>
      <c r="G27" s="81">
        <v>213.35417092465903</v>
      </c>
      <c r="H27" s="81">
        <v>213.38745454980409</v>
      </c>
      <c r="I27" s="81">
        <v>213.41270345330534</v>
      </c>
      <c r="J27" s="81">
        <v>213.44009350680102</v>
      </c>
      <c r="K27" s="81">
        <v>213.47038108791273</v>
      </c>
      <c r="L27" s="81">
        <v>213.49348131473479</v>
      </c>
      <c r="M27" s="81">
        <v>213.52175496470443</v>
      </c>
      <c r="N27" s="81" t="s">
        <v>416</v>
      </c>
      <c r="O27" s="81" t="s">
        <v>416</v>
      </c>
      <c r="P27" s="81" t="s">
        <v>416</v>
      </c>
      <c r="Q27" s="81" t="s">
        <v>416</v>
      </c>
      <c r="R27" s="81" t="s">
        <v>416</v>
      </c>
      <c r="S27" s="81" t="s">
        <v>416</v>
      </c>
      <c r="T27" s="81" t="s">
        <v>416</v>
      </c>
      <c r="U27" s="81" t="s">
        <v>416</v>
      </c>
      <c r="V27" s="81" t="s">
        <v>416</v>
      </c>
      <c r="W27" s="81" t="s">
        <v>416</v>
      </c>
      <c r="X27" s="81" t="s">
        <v>416</v>
      </c>
      <c r="Y27" s="81" t="s">
        <v>416</v>
      </c>
      <c r="Z27" s="81" t="s">
        <v>416</v>
      </c>
      <c r="AA27" s="81" t="s">
        <v>416</v>
      </c>
      <c r="AB27" s="81" t="s">
        <v>416</v>
      </c>
      <c r="AC27" s="81" t="s">
        <v>416</v>
      </c>
      <c r="AD27" s="81" t="s">
        <v>416</v>
      </c>
      <c r="AE27" s="81" t="s">
        <v>416</v>
      </c>
      <c r="AF27" s="81" t="s">
        <v>416</v>
      </c>
      <c r="AG27" s="81" t="s">
        <v>416</v>
      </c>
      <c r="AH27" s="81" t="s">
        <v>416</v>
      </c>
      <c r="AI27" s="81" t="s">
        <v>416</v>
      </c>
      <c r="AJ27" s="81" t="s">
        <v>416</v>
      </c>
      <c r="AK27" s="81" t="s">
        <v>416</v>
      </c>
    </row>
    <row r="28" spans="1:37" ht="15" outlineLevel="2" x14ac:dyDescent="0.25">
      <c r="A28" s="79" t="s">
        <v>161</v>
      </c>
      <c r="B28" s="79" t="s">
        <v>162</v>
      </c>
      <c r="C28" s="79" t="s">
        <v>173</v>
      </c>
      <c r="D28" s="79" t="s">
        <v>96</v>
      </c>
      <c r="E28" s="80" t="s">
        <v>85</v>
      </c>
      <c r="F28" s="80" t="s">
        <v>164</v>
      </c>
      <c r="G28" s="81">
        <v>229.87982238718703</v>
      </c>
      <c r="H28" s="81">
        <v>229.91312222454911</v>
      </c>
      <c r="I28" s="81">
        <v>229.93837112225918</v>
      </c>
      <c r="J28" s="81">
        <v>229.96577593689008</v>
      </c>
      <c r="K28" s="81">
        <v>229.99607851105839</v>
      </c>
      <c r="L28" s="81">
        <v>230.01919346811005</v>
      </c>
      <c r="M28" s="81">
        <v>230.04748213991959</v>
      </c>
      <c r="N28" s="81">
        <v>230.07585628903669</v>
      </c>
      <c r="O28" s="81">
        <v>230.10449429829464</v>
      </c>
      <c r="P28" s="81">
        <v>230.12355085078008</v>
      </c>
      <c r="Q28" s="81">
        <v>230.14695058955195</v>
      </c>
      <c r="R28" s="81">
        <v>230.17209702912115</v>
      </c>
      <c r="S28" s="81" t="s">
        <v>416</v>
      </c>
      <c r="T28" s="81" t="s">
        <v>416</v>
      </c>
      <c r="U28" s="81" t="s">
        <v>416</v>
      </c>
      <c r="V28" s="81" t="s">
        <v>416</v>
      </c>
      <c r="W28" s="81" t="s">
        <v>416</v>
      </c>
      <c r="X28" s="81" t="s">
        <v>416</v>
      </c>
      <c r="Y28" s="81" t="s">
        <v>416</v>
      </c>
      <c r="Z28" s="81" t="s">
        <v>416</v>
      </c>
      <c r="AA28" s="81" t="s">
        <v>416</v>
      </c>
      <c r="AB28" s="81" t="s">
        <v>416</v>
      </c>
      <c r="AC28" s="81" t="s">
        <v>416</v>
      </c>
      <c r="AD28" s="81" t="s">
        <v>416</v>
      </c>
      <c r="AE28" s="81" t="s">
        <v>416</v>
      </c>
      <c r="AF28" s="81" t="s">
        <v>416</v>
      </c>
      <c r="AG28" s="81" t="s">
        <v>416</v>
      </c>
      <c r="AH28" s="81" t="s">
        <v>416</v>
      </c>
      <c r="AI28" s="81" t="s">
        <v>416</v>
      </c>
      <c r="AJ28" s="81" t="s">
        <v>416</v>
      </c>
      <c r="AK28" s="81" t="s">
        <v>416</v>
      </c>
    </row>
    <row r="29" spans="1:37" ht="15" outlineLevel="2" x14ac:dyDescent="0.25">
      <c r="A29" s="82" t="s">
        <v>161</v>
      </c>
      <c r="B29" s="82" t="s">
        <v>162</v>
      </c>
      <c r="C29" s="82" t="s">
        <v>173</v>
      </c>
      <c r="D29" s="82" t="s">
        <v>97</v>
      </c>
      <c r="E29" s="83" t="s">
        <v>85</v>
      </c>
      <c r="F29" s="80" t="s">
        <v>164</v>
      </c>
      <c r="G29" s="81">
        <v>229.87982238718706</v>
      </c>
      <c r="H29" s="81">
        <v>229.91312222454911</v>
      </c>
      <c r="I29" s="81">
        <v>229.93837112225921</v>
      </c>
      <c r="J29" s="81">
        <v>229.96577593689005</v>
      </c>
      <c r="K29" s="81">
        <v>229.99607851105847</v>
      </c>
      <c r="L29" s="81">
        <v>230.01919346810999</v>
      </c>
      <c r="M29" s="81">
        <v>230.04748213991954</v>
      </c>
      <c r="N29" s="81">
        <v>230.07585628903658</v>
      </c>
      <c r="O29" s="81">
        <v>230.10449429829461</v>
      </c>
      <c r="P29" s="81">
        <v>230.12355085078013</v>
      </c>
      <c r="Q29" s="81">
        <v>230.14695058955201</v>
      </c>
      <c r="R29" s="81">
        <v>230.17209702912115</v>
      </c>
      <c r="S29" s="81">
        <v>230.2004851022989</v>
      </c>
      <c r="T29" s="81">
        <v>230.22288837410582</v>
      </c>
      <c r="U29" s="81">
        <v>230.25294660012452</v>
      </c>
      <c r="V29" s="81" t="s">
        <v>416</v>
      </c>
      <c r="W29" s="81" t="s">
        <v>416</v>
      </c>
      <c r="X29" s="81" t="s">
        <v>416</v>
      </c>
      <c r="Y29" s="81" t="s">
        <v>416</v>
      </c>
      <c r="Z29" s="81" t="s">
        <v>416</v>
      </c>
      <c r="AA29" s="81" t="s">
        <v>416</v>
      </c>
      <c r="AB29" s="81" t="s">
        <v>416</v>
      </c>
      <c r="AC29" s="81" t="s">
        <v>416</v>
      </c>
      <c r="AD29" s="81" t="s">
        <v>416</v>
      </c>
      <c r="AE29" s="81" t="s">
        <v>416</v>
      </c>
      <c r="AF29" s="81" t="s">
        <v>416</v>
      </c>
      <c r="AG29" s="81" t="s">
        <v>416</v>
      </c>
      <c r="AH29" s="81" t="s">
        <v>416</v>
      </c>
      <c r="AI29" s="81" t="s">
        <v>416</v>
      </c>
      <c r="AJ29" s="81" t="s">
        <v>416</v>
      </c>
      <c r="AK29" s="81" t="s">
        <v>416</v>
      </c>
    </row>
    <row r="30" spans="1:37" ht="15" outlineLevel="2" x14ac:dyDescent="0.25">
      <c r="A30" s="79" t="s">
        <v>161</v>
      </c>
      <c r="B30" s="79" t="s">
        <v>162</v>
      </c>
      <c r="C30" s="79" t="s">
        <v>173</v>
      </c>
      <c r="D30" s="79" t="s">
        <v>98</v>
      </c>
      <c r="E30" s="80" t="s">
        <v>85</v>
      </c>
      <c r="F30" s="80" t="s">
        <v>164</v>
      </c>
      <c r="G30" s="81">
        <v>214.37878137695881</v>
      </c>
      <c r="H30" s="81">
        <v>214.41206600728103</v>
      </c>
      <c r="I30" s="81">
        <v>214.43731491042317</v>
      </c>
      <c r="J30" s="81">
        <v>214.46470587912719</v>
      </c>
      <c r="K30" s="81">
        <v>214.49499438982664</v>
      </c>
      <c r="L30" s="81">
        <v>214.51809552994078</v>
      </c>
      <c r="M30" s="81">
        <v>214.54637011128278</v>
      </c>
      <c r="N30" s="81">
        <v>214.57474429274907</v>
      </c>
      <c r="O30" s="81">
        <v>214.60336194152367</v>
      </c>
      <c r="P30" s="81">
        <v>214.62240542497651</v>
      </c>
      <c r="Q30" s="81">
        <v>214.64580014437649</v>
      </c>
      <c r="R30" s="81">
        <v>214.67094399196858</v>
      </c>
      <c r="S30" s="81">
        <v>214.69933133058106</v>
      </c>
      <c r="T30" s="81">
        <v>214.72173460238801</v>
      </c>
      <c r="U30" s="81">
        <v>214.75179282840679</v>
      </c>
      <c r="V30" s="81">
        <v>214.77674470983823</v>
      </c>
      <c r="W30" s="81">
        <v>214.79885214291949</v>
      </c>
      <c r="X30" s="81">
        <v>214.83711283735647</v>
      </c>
      <c r="Y30" s="81">
        <v>214.89489329189047</v>
      </c>
      <c r="Z30" s="81">
        <v>214.93851378543633</v>
      </c>
      <c r="AA30" s="81">
        <v>214.98117449982698</v>
      </c>
      <c r="AB30" s="81">
        <v>215.01951868368317</v>
      </c>
      <c r="AC30" s="81">
        <v>215.05312028779827</v>
      </c>
      <c r="AD30" s="81">
        <v>215.07179153858581</v>
      </c>
      <c r="AE30" s="81">
        <v>215.07939334595554</v>
      </c>
      <c r="AF30" s="81">
        <v>215.0860357535818</v>
      </c>
      <c r="AG30" s="81">
        <v>215.10402896730417</v>
      </c>
      <c r="AH30" s="81">
        <v>215.10748854328878</v>
      </c>
      <c r="AI30" s="81">
        <v>215.09783195895878</v>
      </c>
      <c r="AJ30" s="81">
        <v>215.10755053831565</v>
      </c>
      <c r="AK30" s="81">
        <v>215.10137145554245</v>
      </c>
    </row>
    <row r="31" spans="1:37" ht="15" outlineLevel="2" x14ac:dyDescent="0.25">
      <c r="A31" s="82" t="s">
        <v>161</v>
      </c>
      <c r="B31" s="82" t="s">
        <v>162</v>
      </c>
      <c r="C31" s="82" t="s">
        <v>173</v>
      </c>
      <c r="D31" s="82" t="s">
        <v>165</v>
      </c>
      <c r="E31" s="83" t="s">
        <v>85</v>
      </c>
      <c r="F31" s="80" t="s">
        <v>164</v>
      </c>
      <c r="G31" s="81" t="s">
        <v>416</v>
      </c>
      <c r="H31" s="81" t="s">
        <v>416</v>
      </c>
      <c r="I31" s="81">
        <v>224.59887236261443</v>
      </c>
      <c r="J31" s="81">
        <v>224.6587756949657</v>
      </c>
      <c r="K31" s="81">
        <v>224.72447125144274</v>
      </c>
      <c r="L31" s="81">
        <v>224.77579530771695</v>
      </c>
      <c r="M31" s="81">
        <v>224.83746265054731</v>
      </c>
      <c r="N31" s="81">
        <v>224.89951485590709</v>
      </c>
      <c r="O31" s="81">
        <v>224.96178590631945</v>
      </c>
      <c r="P31" s="81">
        <v>225.00500448142387</v>
      </c>
      <c r="Q31" s="81">
        <v>225.05703135139157</v>
      </c>
      <c r="R31" s="81">
        <v>225.10728497175865</v>
      </c>
      <c r="S31" s="81">
        <v>225.16404999219654</v>
      </c>
      <c r="T31" s="81">
        <v>225.20885653581047</v>
      </c>
      <c r="U31" s="81">
        <v>225.268972987848</v>
      </c>
      <c r="V31" s="81">
        <v>225.3188634714632</v>
      </c>
      <c r="W31" s="81">
        <v>225.36207490497907</v>
      </c>
      <c r="X31" s="81">
        <v>225.43419356643579</v>
      </c>
      <c r="Y31" s="81">
        <v>225.52645709018705</v>
      </c>
      <c r="Z31" s="81">
        <v>225.60233334124132</v>
      </c>
      <c r="AA31" s="81">
        <v>225.66941245991583</v>
      </c>
      <c r="AB31" s="81">
        <v>225.74507314246299</v>
      </c>
      <c r="AC31" s="81">
        <v>225.80754392150266</v>
      </c>
      <c r="AD31" s="81">
        <v>225.84104732131351</v>
      </c>
      <c r="AE31" s="81">
        <v>225.85727297187773</v>
      </c>
      <c r="AF31" s="81">
        <v>225.85861748928167</v>
      </c>
      <c r="AG31" s="81">
        <v>225.88119029384603</v>
      </c>
      <c r="AH31" s="81">
        <v>225.88790574521536</v>
      </c>
      <c r="AI31" s="81">
        <v>225.86763987485097</v>
      </c>
      <c r="AJ31" s="81">
        <v>225.88583584759061</v>
      </c>
      <c r="AK31" s="81">
        <v>225.87330507132944</v>
      </c>
    </row>
    <row r="32" spans="1:37" ht="15" outlineLevel="2" x14ac:dyDescent="0.25">
      <c r="A32" s="79" t="s">
        <v>161</v>
      </c>
      <c r="B32" s="79" t="s">
        <v>162</v>
      </c>
      <c r="C32" s="79" t="s">
        <v>173</v>
      </c>
      <c r="D32" s="79" t="s">
        <v>166</v>
      </c>
      <c r="E32" s="80" t="s">
        <v>85</v>
      </c>
      <c r="F32" s="80" t="s">
        <v>164</v>
      </c>
      <c r="G32" s="81" t="s">
        <v>416</v>
      </c>
      <c r="H32" s="81" t="s">
        <v>416</v>
      </c>
      <c r="I32" s="81" t="s">
        <v>416</v>
      </c>
      <c r="J32" s="81" t="s">
        <v>416</v>
      </c>
      <c r="K32" s="81" t="s">
        <v>416</v>
      </c>
      <c r="L32" s="81" t="s">
        <v>416</v>
      </c>
      <c r="M32" s="81" t="s">
        <v>416</v>
      </c>
      <c r="N32" s="81">
        <v>235.29715083452396</v>
      </c>
      <c r="O32" s="81">
        <v>235.47278119247233</v>
      </c>
      <c r="P32" s="81">
        <v>235.59146038563418</v>
      </c>
      <c r="Q32" s="81">
        <v>235.73679217283572</v>
      </c>
      <c r="R32" s="81">
        <v>235.89278312903446</v>
      </c>
      <c r="S32" s="81">
        <v>236.06836082806694</v>
      </c>
      <c r="T32" s="81">
        <v>236.20808387606422</v>
      </c>
      <c r="U32" s="81">
        <v>236.3937366493322</v>
      </c>
      <c r="V32" s="81">
        <v>236.54868294310049</v>
      </c>
      <c r="W32" s="81">
        <v>236.68146147836012</v>
      </c>
      <c r="X32" s="81">
        <v>236.88834369109938</v>
      </c>
      <c r="Y32" s="81">
        <v>237.11500303977877</v>
      </c>
      <c r="Z32" s="81">
        <v>237.31817719839978</v>
      </c>
      <c r="AA32" s="81">
        <v>237.48016082290803</v>
      </c>
      <c r="AB32" s="81">
        <v>237.70493150163188</v>
      </c>
      <c r="AC32" s="81">
        <v>237.8821606161336</v>
      </c>
      <c r="AD32" s="81">
        <v>237.97440985141006</v>
      </c>
      <c r="AE32" s="81">
        <v>238.02528601579192</v>
      </c>
      <c r="AF32" s="81">
        <v>238.00362648180877</v>
      </c>
      <c r="AG32" s="81">
        <v>238.0424815142683</v>
      </c>
      <c r="AH32" s="81">
        <v>238.06218954622238</v>
      </c>
      <c r="AI32" s="81">
        <v>237.99934191532907</v>
      </c>
      <c r="AJ32" s="81">
        <v>238.05125905442534</v>
      </c>
      <c r="AK32" s="81">
        <v>238.01329530258099</v>
      </c>
    </row>
    <row r="33" spans="1:37" ht="15" outlineLevel="2" x14ac:dyDescent="0.25">
      <c r="A33" s="82" t="s">
        <v>161</v>
      </c>
      <c r="B33" s="82" t="s">
        <v>162</v>
      </c>
      <c r="C33" s="82" t="s">
        <v>173</v>
      </c>
      <c r="D33" s="82" t="s">
        <v>167</v>
      </c>
      <c r="E33" s="83" t="s">
        <v>85</v>
      </c>
      <c r="F33" s="80" t="s">
        <v>164</v>
      </c>
      <c r="G33" s="81" t="s">
        <v>416</v>
      </c>
      <c r="H33" s="81" t="s">
        <v>416</v>
      </c>
      <c r="I33" s="81" t="s">
        <v>416</v>
      </c>
      <c r="J33" s="81" t="s">
        <v>416</v>
      </c>
      <c r="K33" s="81" t="s">
        <v>416</v>
      </c>
      <c r="L33" s="81" t="s">
        <v>416</v>
      </c>
      <c r="M33" s="81" t="s">
        <v>416</v>
      </c>
      <c r="N33" s="81" t="s">
        <v>416</v>
      </c>
      <c r="O33" s="81" t="s">
        <v>416</v>
      </c>
      <c r="P33" s="81" t="s">
        <v>416</v>
      </c>
      <c r="Q33" s="81" t="s">
        <v>416</v>
      </c>
      <c r="R33" s="81" t="s">
        <v>416</v>
      </c>
      <c r="S33" s="81">
        <v>213.53368007422807</v>
      </c>
      <c r="T33" s="81">
        <v>213.72941130174257</v>
      </c>
      <c r="U33" s="81">
        <v>213.99020964005749</v>
      </c>
      <c r="V33" s="81">
        <v>214.20749926741522</v>
      </c>
      <c r="W33" s="81">
        <v>214.39279812466373</v>
      </c>
      <c r="X33" s="81">
        <v>214.68857704025493</v>
      </c>
      <c r="Y33" s="81">
        <v>215.00118268482049</v>
      </c>
      <c r="Z33" s="81">
        <v>215.28758508285665</v>
      </c>
      <c r="AA33" s="81">
        <v>215.5115607920284</v>
      </c>
      <c r="AB33" s="81">
        <v>215.8293772454457</v>
      </c>
      <c r="AC33" s="81">
        <v>216.07764891311075</v>
      </c>
      <c r="AD33" s="81">
        <v>216.20606151625282</v>
      </c>
      <c r="AE33" s="81">
        <v>216.27874141125821</v>
      </c>
      <c r="AF33" s="81">
        <v>216.24098510198667</v>
      </c>
      <c r="AG33" s="81">
        <v>216.28808514461255</v>
      </c>
      <c r="AH33" s="81">
        <v>216.31588420927045</v>
      </c>
      <c r="AI33" s="81">
        <v>216.22628580174495</v>
      </c>
      <c r="AJ33" s="81">
        <v>216.29909995563639</v>
      </c>
      <c r="AK33" s="81">
        <v>216.24521574041862</v>
      </c>
    </row>
    <row r="34" spans="1:37" ht="15" outlineLevel="2" x14ac:dyDescent="0.25">
      <c r="A34" s="79" t="s">
        <v>161</v>
      </c>
      <c r="B34" s="79" t="s">
        <v>162</v>
      </c>
      <c r="C34" s="79" t="s">
        <v>173</v>
      </c>
      <c r="D34" s="79" t="s">
        <v>168</v>
      </c>
      <c r="E34" s="80" t="s">
        <v>85</v>
      </c>
      <c r="F34" s="80" t="s">
        <v>164</v>
      </c>
      <c r="G34" s="81" t="s">
        <v>416</v>
      </c>
      <c r="H34" s="81" t="s">
        <v>416</v>
      </c>
      <c r="I34" s="81" t="s">
        <v>416</v>
      </c>
      <c r="J34" s="81" t="s">
        <v>416</v>
      </c>
      <c r="K34" s="81" t="s">
        <v>416</v>
      </c>
      <c r="L34" s="81" t="s">
        <v>416</v>
      </c>
      <c r="M34" s="81" t="s">
        <v>416</v>
      </c>
      <c r="N34" s="81" t="s">
        <v>416</v>
      </c>
      <c r="O34" s="81" t="s">
        <v>416</v>
      </c>
      <c r="P34" s="81" t="s">
        <v>416</v>
      </c>
      <c r="Q34" s="81" t="s">
        <v>416</v>
      </c>
      <c r="R34" s="81" t="s">
        <v>416</v>
      </c>
      <c r="S34" s="81" t="s">
        <v>416</v>
      </c>
      <c r="T34" s="81" t="s">
        <v>416</v>
      </c>
      <c r="U34" s="81" t="s">
        <v>416</v>
      </c>
      <c r="V34" s="81" t="s">
        <v>416</v>
      </c>
      <c r="W34" s="81">
        <v>250.45671283967437</v>
      </c>
      <c r="X34" s="81">
        <v>250.78690135092302</v>
      </c>
      <c r="Y34" s="81">
        <v>251.13690905189378</v>
      </c>
      <c r="Z34" s="81">
        <v>251.4569911234029</v>
      </c>
      <c r="AA34" s="81">
        <v>251.70767086113605</v>
      </c>
      <c r="AB34" s="81">
        <v>252.06823599162303</v>
      </c>
      <c r="AC34" s="81">
        <v>252.35127318915869</v>
      </c>
      <c r="AD34" s="81">
        <v>252.50030236906122</v>
      </c>
      <c r="AE34" s="81">
        <v>252.58678147101335</v>
      </c>
      <c r="AF34" s="81">
        <v>252.55052671820647</v>
      </c>
      <c r="AG34" s="81">
        <v>252.60919039490875</v>
      </c>
      <c r="AH34" s="81">
        <v>252.6402708571047</v>
      </c>
      <c r="AI34" s="81">
        <v>252.5401825299042</v>
      </c>
      <c r="AJ34" s="81">
        <v>252.62162958844752</v>
      </c>
      <c r="AK34" s="81">
        <v>252.56141530656637</v>
      </c>
    </row>
    <row r="35" spans="1:37" ht="15" outlineLevel="2" x14ac:dyDescent="0.25">
      <c r="A35" s="82" t="s">
        <v>161</v>
      </c>
      <c r="B35" s="82" t="s">
        <v>162</v>
      </c>
      <c r="C35" s="82" t="s">
        <v>173</v>
      </c>
      <c r="D35" s="82" t="s">
        <v>169</v>
      </c>
      <c r="E35" s="83" t="s">
        <v>85</v>
      </c>
      <c r="F35" s="80" t="s">
        <v>164</v>
      </c>
      <c r="G35" s="81" t="s">
        <v>416</v>
      </c>
      <c r="H35" s="81" t="s">
        <v>416</v>
      </c>
      <c r="I35" s="81" t="s">
        <v>416</v>
      </c>
      <c r="J35" s="81" t="s">
        <v>416</v>
      </c>
      <c r="K35" s="81" t="s">
        <v>416</v>
      </c>
      <c r="L35" s="81" t="s">
        <v>416</v>
      </c>
      <c r="M35" s="81" t="s">
        <v>416</v>
      </c>
      <c r="N35" s="81" t="s">
        <v>416</v>
      </c>
      <c r="O35" s="81" t="s">
        <v>416</v>
      </c>
      <c r="P35" s="81" t="s">
        <v>416</v>
      </c>
      <c r="Q35" s="81" t="s">
        <v>416</v>
      </c>
      <c r="R35" s="81" t="s">
        <v>416</v>
      </c>
      <c r="S35" s="81" t="s">
        <v>416</v>
      </c>
      <c r="T35" s="81" t="s">
        <v>416</v>
      </c>
      <c r="U35" s="81" t="s">
        <v>416</v>
      </c>
      <c r="V35" s="81" t="s">
        <v>416</v>
      </c>
      <c r="W35" s="81" t="s">
        <v>416</v>
      </c>
      <c r="X35" s="81" t="s">
        <v>416</v>
      </c>
      <c r="Y35" s="81" t="s">
        <v>416</v>
      </c>
      <c r="Z35" s="81" t="s">
        <v>416</v>
      </c>
      <c r="AA35" s="81" t="s">
        <v>416</v>
      </c>
      <c r="AB35" s="81">
        <v>252.04702232300096</v>
      </c>
      <c r="AC35" s="81">
        <v>252.33005952053659</v>
      </c>
      <c r="AD35" s="81">
        <v>252.47908870043909</v>
      </c>
      <c r="AE35" s="81">
        <v>252.56556780239126</v>
      </c>
      <c r="AF35" s="81">
        <v>252.52931304958435</v>
      </c>
      <c r="AG35" s="81">
        <v>252.58797672628663</v>
      </c>
      <c r="AH35" s="81">
        <v>252.62436060563803</v>
      </c>
      <c r="AI35" s="81">
        <v>252.52957569559317</v>
      </c>
      <c r="AJ35" s="81">
        <v>252.61632617129189</v>
      </c>
      <c r="AK35" s="81">
        <v>252.56141530656632</v>
      </c>
    </row>
    <row r="36" spans="1:37" ht="15" outlineLevel="2" x14ac:dyDescent="0.25">
      <c r="A36" s="79" t="s">
        <v>161</v>
      </c>
      <c r="B36" s="79" t="s">
        <v>162</v>
      </c>
      <c r="C36" s="79" t="s">
        <v>173</v>
      </c>
      <c r="D36" s="79" t="s">
        <v>170</v>
      </c>
      <c r="E36" s="80" t="s">
        <v>85</v>
      </c>
      <c r="F36" s="80" t="s">
        <v>164</v>
      </c>
      <c r="G36" s="81" t="s">
        <v>416</v>
      </c>
      <c r="H36" s="81" t="s">
        <v>416</v>
      </c>
      <c r="I36" s="81" t="s">
        <v>416</v>
      </c>
      <c r="J36" s="81" t="s">
        <v>416</v>
      </c>
      <c r="K36" s="81" t="s">
        <v>416</v>
      </c>
      <c r="L36" s="81" t="s">
        <v>416</v>
      </c>
      <c r="M36" s="81" t="s">
        <v>416</v>
      </c>
      <c r="N36" s="81" t="s">
        <v>416</v>
      </c>
      <c r="O36" s="81" t="s">
        <v>416</v>
      </c>
      <c r="P36" s="81" t="s">
        <v>416</v>
      </c>
      <c r="Q36" s="81" t="s">
        <v>416</v>
      </c>
      <c r="R36" s="81" t="s">
        <v>416</v>
      </c>
      <c r="S36" s="81" t="s">
        <v>416</v>
      </c>
      <c r="T36" s="81" t="s">
        <v>416</v>
      </c>
      <c r="U36" s="81" t="s">
        <v>416</v>
      </c>
      <c r="V36" s="81" t="s">
        <v>416</v>
      </c>
      <c r="W36" s="81" t="s">
        <v>416</v>
      </c>
      <c r="X36" s="81" t="s">
        <v>416</v>
      </c>
      <c r="Y36" s="81" t="s">
        <v>416</v>
      </c>
      <c r="Z36" s="81" t="s">
        <v>416</v>
      </c>
      <c r="AA36" s="81" t="s">
        <v>416</v>
      </c>
      <c r="AB36" s="81" t="s">
        <v>416</v>
      </c>
      <c r="AC36" s="81" t="s">
        <v>416</v>
      </c>
      <c r="AD36" s="81" t="s">
        <v>416</v>
      </c>
      <c r="AE36" s="81" t="s">
        <v>416</v>
      </c>
      <c r="AF36" s="81">
        <v>252.50279596380673</v>
      </c>
      <c r="AG36" s="81">
        <v>252.56145964050899</v>
      </c>
      <c r="AH36" s="81">
        <v>252.59784351986048</v>
      </c>
      <c r="AI36" s="81">
        <v>252.50305860981553</v>
      </c>
      <c r="AJ36" s="81">
        <v>252.58980908551425</v>
      </c>
      <c r="AK36" s="81">
        <v>252.5348982207887</v>
      </c>
    </row>
    <row r="37" spans="1:37" ht="15" outlineLevel="2" x14ac:dyDescent="0.25">
      <c r="A37" s="82" t="s">
        <v>161</v>
      </c>
      <c r="B37" s="82" t="s">
        <v>162</v>
      </c>
      <c r="C37" s="82" t="s">
        <v>173</v>
      </c>
      <c r="D37" s="82" t="s">
        <v>171</v>
      </c>
      <c r="E37" s="83" t="s">
        <v>85</v>
      </c>
      <c r="F37" s="80" t="s">
        <v>164</v>
      </c>
      <c r="G37" s="81" t="s">
        <v>416</v>
      </c>
      <c r="H37" s="81" t="s">
        <v>416</v>
      </c>
      <c r="I37" s="81" t="s">
        <v>416</v>
      </c>
      <c r="J37" s="81" t="s">
        <v>416</v>
      </c>
      <c r="K37" s="81" t="s">
        <v>416</v>
      </c>
      <c r="L37" s="81" t="s">
        <v>416</v>
      </c>
      <c r="M37" s="81" t="s">
        <v>416</v>
      </c>
      <c r="N37" s="81" t="s">
        <v>416</v>
      </c>
      <c r="O37" s="81" t="s">
        <v>416</v>
      </c>
      <c r="P37" s="81" t="s">
        <v>416</v>
      </c>
      <c r="Q37" s="81" t="s">
        <v>416</v>
      </c>
      <c r="R37" s="81" t="s">
        <v>416</v>
      </c>
      <c r="S37" s="81" t="s">
        <v>416</v>
      </c>
      <c r="T37" s="81" t="s">
        <v>416</v>
      </c>
      <c r="U37" s="81" t="s">
        <v>416</v>
      </c>
      <c r="V37" s="81" t="s">
        <v>416</v>
      </c>
      <c r="W37" s="81" t="s">
        <v>416</v>
      </c>
      <c r="X37" s="81" t="s">
        <v>416</v>
      </c>
      <c r="Y37" s="81" t="s">
        <v>416</v>
      </c>
      <c r="Z37" s="81" t="s">
        <v>416</v>
      </c>
      <c r="AA37" s="81" t="s">
        <v>416</v>
      </c>
      <c r="AB37" s="81" t="s">
        <v>416</v>
      </c>
      <c r="AC37" s="81" t="s">
        <v>416</v>
      </c>
      <c r="AD37" s="81" t="s">
        <v>416</v>
      </c>
      <c r="AE37" s="81" t="s">
        <v>416</v>
      </c>
      <c r="AF37" s="81" t="s">
        <v>416</v>
      </c>
      <c r="AG37" s="81" t="s">
        <v>416</v>
      </c>
      <c r="AH37" s="81" t="s">
        <v>416</v>
      </c>
      <c r="AI37" s="81" t="s">
        <v>416</v>
      </c>
      <c r="AJ37" s="81">
        <v>252.57920225120327</v>
      </c>
      <c r="AK37" s="81">
        <v>252.52429138647773</v>
      </c>
    </row>
    <row r="38" spans="1:37" ht="15" outlineLevel="2" x14ac:dyDescent="0.25">
      <c r="A38" s="79" t="s">
        <v>161</v>
      </c>
      <c r="B38" s="79" t="s">
        <v>174</v>
      </c>
      <c r="C38" s="79" t="s">
        <v>163</v>
      </c>
      <c r="D38" s="79" t="s">
        <v>168</v>
      </c>
      <c r="E38" s="80" t="s">
        <v>85</v>
      </c>
      <c r="F38" s="80" t="s">
        <v>164</v>
      </c>
      <c r="G38" s="81" t="s">
        <v>416</v>
      </c>
      <c r="H38" s="81" t="s">
        <v>416</v>
      </c>
      <c r="I38" s="81" t="s">
        <v>416</v>
      </c>
      <c r="J38" s="81" t="s">
        <v>416</v>
      </c>
      <c r="K38" s="81" t="s">
        <v>416</v>
      </c>
      <c r="L38" s="81" t="s">
        <v>416</v>
      </c>
      <c r="M38" s="81" t="s">
        <v>416</v>
      </c>
      <c r="N38" s="81" t="s">
        <v>416</v>
      </c>
      <c r="O38" s="81" t="s">
        <v>416</v>
      </c>
      <c r="P38" s="81" t="s">
        <v>416</v>
      </c>
      <c r="Q38" s="81" t="s">
        <v>416</v>
      </c>
      <c r="R38" s="81" t="s">
        <v>416</v>
      </c>
      <c r="S38" s="81" t="s">
        <v>416</v>
      </c>
      <c r="T38" s="81" t="s">
        <v>416</v>
      </c>
      <c r="U38" s="81" t="s">
        <v>416</v>
      </c>
      <c r="V38" s="81" t="s">
        <v>416</v>
      </c>
      <c r="W38" s="81">
        <v>124.61122247333978</v>
      </c>
      <c r="X38" s="81">
        <v>124.71588915400643</v>
      </c>
      <c r="Y38" s="81">
        <v>124.81991485296219</v>
      </c>
      <c r="Z38" s="81">
        <v>124.89219524018276</v>
      </c>
      <c r="AA38" s="81">
        <v>124.87720579827986</v>
      </c>
      <c r="AB38" s="81">
        <v>124.99478681594</v>
      </c>
      <c r="AC38" s="81">
        <v>125.02165109443001</v>
      </c>
      <c r="AD38" s="81">
        <v>124.91377120426054</v>
      </c>
      <c r="AE38" s="81">
        <v>125.00088998189074</v>
      </c>
      <c r="AF38" s="81">
        <v>124.95716198994955</v>
      </c>
      <c r="AG38" s="81">
        <v>125.00743029723041</v>
      </c>
      <c r="AH38" s="81">
        <v>125.03838326651827</v>
      </c>
      <c r="AI38" s="81">
        <v>124.93769865874337</v>
      </c>
      <c r="AJ38" s="81">
        <v>125.01836887907774</v>
      </c>
      <c r="AK38" s="81">
        <v>124.95804656294443</v>
      </c>
    </row>
    <row r="39" spans="1:37" ht="15" outlineLevel="2" x14ac:dyDescent="0.25">
      <c r="A39" s="82" t="s">
        <v>161</v>
      </c>
      <c r="B39" s="82" t="s">
        <v>174</v>
      </c>
      <c r="C39" s="82" t="s">
        <v>163</v>
      </c>
      <c r="D39" s="82" t="s">
        <v>169</v>
      </c>
      <c r="E39" s="83" t="s">
        <v>85</v>
      </c>
      <c r="F39" s="80" t="s">
        <v>164</v>
      </c>
      <c r="G39" s="81" t="s">
        <v>416</v>
      </c>
      <c r="H39" s="81" t="s">
        <v>416</v>
      </c>
      <c r="I39" s="81" t="s">
        <v>416</v>
      </c>
      <c r="J39" s="81" t="s">
        <v>416</v>
      </c>
      <c r="K39" s="81" t="s">
        <v>416</v>
      </c>
      <c r="L39" s="81" t="s">
        <v>416</v>
      </c>
      <c r="M39" s="81" t="s">
        <v>416</v>
      </c>
      <c r="N39" s="81" t="s">
        <v>416</v>
      </c>
      <c r="O39" s="81" t="s">
        <v>416</v>
      </c>
      <c r="P39" s="81" t="s">
        <v>416</v>
      </c>
      <c r="Q39" s="81" t="s">
        <v>416</v>
      </c>
      <c r="R39" s="81" t="s">
        <v>416</v>
      </c>
      <c r="S39" s="81" t="s">
        <v>416</v>
      </c>
      <c r="T39" s="81" t="s">
        <v>416</v>
      </c>
      <c r="U39" s="81" t="s">
        <v>416</v>
      </c>
      <c r="V39" s="81" t="s">
        <v>416</v>
      </c>
      <c r="W39" s="81" t="s">
        <v>416</v>
      </c>
      <c r="X39" s="81" t="s">
        <v>416</v>
      </c>
      <c r="Y39" s="81" t="s">
        <v>416</v>
      </c>
      <c r="Z39" s="81" t="s">
        <v>416</v>
      </c>
      <c r="AA39" s="81" t="s">
        <v>416</v>
      </c>
      <c r="AB39" s="81">
        <v>124.97357314731784</v>
      </c>
      <c r="AC39" s="81">
        <v>125.00043742580787</v>
      </c>
      <c r="AD39" s="81">
        <v>124.89255753563843</v>
      </c>
      <c r="AE39" s="81">
        <v>124.9796763132686</v>
      </c>
      <c r="AF39" s="81">
        <v>124.9359483213274</v>
      </c>
      <c r="AG39" s="81">
        <v>124.98621662860822</v>
      </c>
      <c r="AH39" s="81">
        <v>125.02247301505172</v>
      </c>
      <c r="AI39" s="81">
        <v>124.9270918244323</v>
      </c>
      <c r="AJ39" s="81">
        <v>125.01306546192222</v>
      </c>
      <c r="AK39" s="81">
        <v>124.95804656294443</v>
      </c>
    </row>
    <row r="40" spans="1:37" ht="15" outlineLevel="2" x14ac:dyDescent="0.25">
      <c r="A40" s="79" t="s">
        <v>161</v>
      </c>
      <c r="B40" s="79" t="s">
        <v>174</v>
      </c>
      <c r="C40" s="79" t="s">
        <v>163</v>
      </c>
      <c r="D40" s="79" t="s">
        <v>170</v>
      </c>
      <c r="E40" s="80" t="s">
        <v>85</v>
      </c>
      <c r="F40" s="80" t="s">
        <v>164</v>
      </c>
      <c r="G40" s="81" t="s">
        <v>416</v>
      </c>
      <c r="H40" s="81" t="s">
        <v>416</v>
      </c>
      <c r="I40" s="81" t="s">
        <v>416</v>
      </c>
      <c r="J40" s="81" t="s">
        <v>416</v>
      </c>
      <c r="K40" s="81" t="s">
        <v>416</v>
      </c>
      <c r="L40" s="81" t="s">
        <v>416</v>
      </c>
      <c r="M40" s="81" t="s">
        <v>416</v>
      </c>
      <c r="N40" s="81" t="s">
        <v>416</v>
      </c>
      <c r="O40" s="81" t="s">
        <v>416</v>
      </c>
      <c r="P40" s="81" t="s">
        <v>416</v>
      </c>
      <c r="Q40" s="81" t="s">
        <v>416</v>
      </c>
      <c r="R40" s="81" t="s">
        <v>416</v>
      </c>
      <c r="S40" s="81" t="s">
        <v>416</v>
      </c>
      <c r="T40" s="81" t="s">
        <v>416</v>
      </c>
      <c r="U40" s="81" t="s">
        <v>416</v>
      </c>
      <c r="V40" s="81" t="s">
        <v>416</v>
      </c>
      <c r="W40" s="81" t="s">
        <v>416</v>
      </c>
      <c r="X40" s="81" t="s">
        <v>416</v>
      </c>
      <c r="Y40" s="81" t="s">
        <v>416</v>
      </c>
      <c r="Z40" s="81" t="s">
        <v>416</v>
      </c>
      <c r="AA40" s="81" t="s">
        <v>416</v>
      </c>
      <c r="AB40" s="81" t="s">
        <v>416</v>
      </c>
      <c r="AC40" s="81" t="s">
        <v>416</v>
      </c>
      <c r="AD40" s="81" t="s">
        <v>416</v>
      </c>
      <c r="AE40" s="81" t="s">
        <v>416</v>
      </c>
      <c r="AF40" s="81">
        <v>124.90943123554977</v>
      </c>
      <c r="AG40" s="81">
        <v>124.95969954283065</v>
      </c>
      <c r="AH40" s="81">
        <v>124.99595592927412</v>
      </c>
      <c r="AI40" s="81">
        <v>124.90057473865461</v>
      </c>
      <c r="AJ40" s="81">
        <v>124.9865483761446</v>
      </c>
      <c r="AK40" s="81">
        <v>124.93152947716678</v>
      </c>
    </row>
    <row r="41" spans="1:37" ht="15" outlineLevel="2" x14ac:dyDescent="0.25">
      <c r="A41" s="82" t="s">
        <v>161</v>
      </c>
      <c r="B41" s="82" t="s">
        <v>174</v>
      </c>
      <c r="C41" s="82" t="s">
        <v>163</v>
      </c>
      <c r="D41" s="82" t="s">
        <v>171</v>
      </c>
      <c r="E41" s="83" t="s">
        <v>85</v>
      </c>
      <c r="F41" s="80" t="s">
        <v>164</v>
      </c>
      <c r="G41" s="81" t="s">
        <v>416</v>
      </c>
      <c r="H41" s="81" t="s">
        <v>416</v>
      </c>
      <c r="I41" s="81" t="s">
        <v>416</v>
      </c>
      <c r="J41" s="81" t="s">
        <v>416</v>
      </c>
      <c r="K41" s="81" t="s">
        <v>416</v>
      </c>
      <c r="L41" s="81" t="s">
        <v>416</v>
      </c>
      <c r="M41" s="81" t="s">
        <v>416</v>
      </c>
      <c r="N41" s="81" t="s">
        <v>416</v>
      </c>
      <c r="O41" s="81" t="s">
        <v>416</v>
      </c>
      <c r="P41" s="81" t="s">
        <v>416</v>
      </c>
      <c r="Q41" s="81" t="s">
        <v>416</v>
      </c>
      <c r="R41" s="81" t="s">
        <v>416</v>
      </c>
      <c r="S41" s="81" t="s">
        <v>416</v>
      </c>
      <c r="T41" s="81" t="s">
        <v>416</v>
      </c>
      <c r="U41" s="81" t="s">
        <v>416</v>
      </c>
      <c r="V41" s="81" t="s">
        <v>416</v>
      </c>
      <c r="W41" s="81" t="s">
        <v>416</v>
      </c>
      <c r="X41" s="81" t="s">
        <v>416</v>
      </c>
      <c r="Y41" s="81" t="s">
        <v>416</v>
      </c>
      <c r="Z41" s="81" t="s">
        <v>416</v>
      </c>
      <c r="AA41" s="81" t="s">
        <v>416</v>
      </c>
      <c r="AB41" s="81" t="s">
        <v>416</v>
      </c>
      <c r="AC41" s="81" t="s">
        <v>416</v>
      </c>
      <c r="AD41" s="81" t="s">
        <v>416</v>
      </c>
      <c r="AE41" s="81" t="s">
        <v>416</v>
      </c>
      <c r="AF41" s="81" t="s">
        <v>416</v>
      </c>
      <c r="AG41" s="81" t="s">
        <v>416</v>
      </c>
      <c r="AH41" s="81" t="s">
        <v>416</v>
      </c>
      <c r="AI41" s="81" t="s">
        <v>416</v>
      </c>
      <c r="AJ41" s="81">
        <v>124.97594154183355</v>
      </c>
      <c r="AK41" s="81">
        <v>124.92092264285577</v>
      </c>
    </row>
    <row r="42" spans="1:37" ht="15" outlineLevel="2" x14ac:dyDescent="0.25">
      <c r="A42" s="79" t="s">
        <v>161</v>
      </c>
      <c r="B42" s="79" t="s">
        <v>174</v>
      </c>
      <c r="C42" s="79" t="s">
        <v>172</v>
      </c>
      <c r="D42" s="79" t="s">
        <v>168</v>
      </c>
      <c r="E42" s="80" t="s">
        <v>85</v>
      </c>
      <c r="F42" s="80" t="s">
        <v>164</v>
      </c>
      <c r="G42" s="81" t="s">
        <v>416</v>
      </c>
      <c r="H42" s="81" t="s">
        <v>416</v>
      </c>
      <c r="I42" s="81" t="s">
        <v>416</v>
      </c>
      <c r="J42" s="81" t="s">
        <v>416</v>
      </c>
      <c r="K42" s="81" t="s">
        <v>416</v>
      </c>
      <c r="L42" s="81" t="s">
        <v>416</v>
      </c>
      <c r="M42" s="81" t="s">
        <v>416</v>
      </c>
      <c r="N42" s="81" t="s">
        <v>416</v>
      </c>
      <c r="O42" s="81" t="s">
        <v>416</v>
      </c>
      <c r="P42" s="81" t="s">
        <v>416</v>
      </c>
      <c r="Q42" s="81" t="s">
        <v>416</v>
      </c>
      <c r="R42" s="81" t="s">
        <v>416</v>
      </c>
      <c r="S42" s="81" t="s">
        <v>416</v>
      </c>
      <c r="T42" s="81" t="s">
        <v>416</v>
      </c>
      <c r="U42" s="81">
        <v>124.68092932638272</v>
      </c>
      <c r="V42" s="81">
        <v>124.66956645434504</v>
      </c>
      <c r="W42" s="81">
        <v>124.61122247333981</v>
      </c>
      <c r="X42" s="81">
        <v>124.71588915400643</v>
      </c>
      <c r="Y42" s="81">
        <v>124.81991485296221</v>
      </c>
      <c r="Z42" s="81">
        <v>124.89219524018279</v>
      </c>
      <c r="AA42" s="81">
        <v>124.87720579827986</v>
      </c>
      <c r="AB42" s="81">
        <v>124.99478681593995</v>
      </c>
      <c r="AC42" s="81">
        <v>125.02165109442998</v>
      </c>
      <c r="AD42" s="81">
        <v>124.91377120426057</v>
      </c>
      <c r="AE42" s="81">
        <v>125.00088998189071</v>
      </c>
      <c r="AF42" s="81">
        <v>124.95716198994955</v>
      </c>
      <c r="AG42" s="81">
        <v>125.00743029723036</v>
      </c>
      <c r="AH42" s="81">
        <v>125.0383832665183</v>
      </c>
      <c r="AI42" s="81">
        <v>124.93769865874334</v>
      </c>
      <c r="AJ42" s="81">
        <v>125.01836887907774</v>
      </c>
      <c r="AK42" s="81">
        <v>124.95804656294443</v>
      </c>
    </row>
    <row r="43" spans="1:37" ht="15" outlineLevel="2" x14ac:dyDescent="0.25">
      <c r="A43" s="82" t="s">
        <v>161</v>
      </c>
      <c r="B43" s="82" t="s">
        <v>174</v>
      </c>
      <c r="C43" s="82" t="s">
        <v>172</v>
      </c>
      <c r="D43" s="82" t="s">
        <v>169</v>
      </c>
      <c r="E43" s="83" t="s">
        <v>85</v>
      </c>
      <c r="F43" s="80" t="s">
        <v>164</v>
      </c>
      <c r="G43" s="81" t="s">
        <v>416</v>
      </c>
      <c r="H43" s="81" t="s">
        <v>416</v>
      </c>
      <c r="I43" s="81" t="s">
        <v>416</v>
      </c>
      <c r="J43" s="81" t="s">
        <v>416</v>
      </c>
      <c r="K43" s="81" t="s">
        <v>416</v>
      </c>
      <c r="L43" s="81" t="s">
        <v>416</v>
      </c>
      <c r="M43" s="81" t="s">
        <v>416</v>
      </c>
      <c r="N43" s="81" t="s">
        <v>416</v>
      </c>
      <c r="O43" s="81" t="s">
        <v>416</v>
      </c>
      <c r="P43" s="81" t="s">
        <v>416</v>
      </c>
      <c r="Q43" s="81" t="s">
        <v>416</v>
      </c>
      <c r="R43" s="81" t="s">
        <v>416</v>
      </c>
      <c r="S43" s="81" t="s">
        <v>416</v>
      </c>
      <c r="T43" s="81" t="s">
        <v>416</v>
      </c>
      <c r="U43" s="81" t="s">
        <v>416</v>
      </c>
      <c r="V43" s="81" t="s">
        <v>416</v>
      </c>
      <c r="W43" s="81" t="s">
        <v>416</v>
      </c>
      <c r="X43" s="81" t="s">
        <v>416</v>
      </c>
      <c r="Y43" s="81" t="s">
        <v>416</v>
      </c>
      <c r="Z43" s="81" t="s">
        <v>416</v>
      </c>
      <c r="AA43" s="81" t="s">
        <v>416</v>
      </c>
      <c r="AB43" s="81">
        <v>124.97357314731786</v>
      </c>
      <c r="AC43" s="81">
        <v>125.00043742580787</v>
      </c>
      <c r="AD43" s="81">
        <v>124.89255753563843</v>
      </c>
      <c r="AE43" s="81">
        <v>124.9796763132686</v>
      </c>
      <c r="AF43" s="81">
        <v>124.93594832132743</v>
      </c>
      <c r="AG43" s="81">
        <v>124.98621662860828</v>
      </c>
      <c r="AH43" s="81">
        <v>125.02247301505174</v>
      </c>
      <c r="AI43" s="81">
        <v>124.9270918244323</v>
      </c>
      <c r="AJ43" s="81">
        <v>125.01306546192225</v>
      </c>
      <c r="AK43" s="81">
        <v>124.95804656294449</v>
      </c>
    </row>
    <row r="44" spans="1:37" ht="15" outlineLevel="2" x14ac:dyDescent="0.25">
      <c r="A44" s="79" t="s">
        <v>161</v>
      </c>
      <c r="B44" s="79" t="s">
        <v>174</v>
      </c>
      <c r="C44" s="79" t="s">
        <v>172</v>
      </c>
      <c r="D44" s="79" t="s">
        <v>170</v>
      </c>
      <c r="E44" s="80" t="s">
        <v>85</v>
      </c>
      <c r="F44" s="80" t="s">
        <v>164</v>
      </c>
      <c r="G44" s="81" t="s">
        <v>416</v>
      </c>
      <c r="H44" s="81" t="s">
        <v>416</v>
      </c>
      <c r="I44" s="81" t="s">
        <v>416</v>
      </c>
      <c r="J44" s="81" t="s">
        <v>416</v>
      </c>
      <c r="K44" s="81" t="s">
        <v>416</v>
      </c>
      <c r="L44" s="81" t="s">
        <v>416</v>
      </c>
      <c r="M44" s="81" t="s">
        <v>416</v>
      </c>
      <c r="N44" s="81" t="s">
        <v>416</v>
      </c>
      <c r="O44" s="81" t="s">
        <v>416</v>
      </c>
      <c r="P44" s="81" t="s">
        <v>416</v>
      </c>
      <c r="Q44" s="81" t="s">
        <v>416</v>
      </c>
      <c r="R44" s="81" t="s">
        <v>416</v>
      </c>
      <c r="S44" s="81" t="s">
        <v>416</v>
      </c>
      <c r="T44" s="81" t="s">
        <v>416</v>
      </c>
      <c r="U44" s="81" t="s">
        <v>416</v>
      </c>
      <c r="V44" s="81" t="s">
        <v>416</v>
      </c>
      <c r="W44" s="81" t="s">
        <v>416</v>
      </c>
      <c r="X44" s="81" t="s">
        <v>416</v>
      </c>
      <c r="Y44" s="81" t="s">
        <v>416</v>
      </c>
      <c r="Z44" s="81" t="s">
        <v>416</v>
      </c>
      <c r="AA44" s="81" t="s">
        <v>416</v>
      </c>
      <c r="AB44" s="81" t="s">
        <v>416</v>
      </c>
      <c r="AC44" s="81" t="s">
        <v>416</v>
      </c>
      <c r="AD44" s="81" t="s">
        <v>416</v>
      </c>
      <c r="AE44" s="81" t="s">
        <v>416</v>
      </c>
      <c r="AF44" s="81">
        <v>124.90943123554983</v>
      </c>
      <c r="AG44" s="81">
        <v>124.95969954283065</v>
      </c>
      <c r="AH44" s="81">
        <v>124.99595592927409</v>
      </c>
      <c r="AI44" s="81">
        <v>124.90057473865467</v>
      </c>
      <c r="AJ44" s="81">
        <v>124.98654837614463</v>
      </c>
      <c r="AK44" s="81">
        <v>124.93152947716683</v>
      </c>
    </row>
    <row r="45" spans="1:37" ht="15" outlineLevel="2" x14ac:dyDescent="0.25">
      <c r="A45" s="82" t="s">
        <v>161</v>
      </c>
      <c r="B45" s="82" t="s">
        <v>174</v>
      </c>
      <c r="C45" s="82" t="s">
        <v>172</v>
      </c>
      <c r="D45" s="82" t="s">
        <v>171</v>
      </c>
      <c r="E45" s="83" t="s">
        <v>85</v>
      </c>
      <c r="F45" s="80" t="s">
        <v>164</v>
      </c>
      <c r="G45" s="81" t="s">
        <v>416</v>
      </c>
      <c r="H45" s="81" t="s">
        <v>416</v>
      </c>
      <c r="I45" s="81" t="s">
        <v>416</v>
      </c>
      <c r="J45" s="81" t="s">
        <v>416</v>
      </c>
      <c r="K45" s="81" t="s">
        <v>416</v>
      </c>
      <c r="L45" s="81" t="s">
        <v>416</v>
      </c>
      <c r="M45" s="81" t="s">
        <v>416</v>
      </c>
      <c r="N45" s="81" t="s">
        <v>416</v>
      </c>
      <c r="O45" s="81" t="s">
        <v>416</v>
      </c>
      <c r="P45" s="81" t="s">
        <v>416</v>
      </c>
      <c r="Q45" s="81" t="s">
        <v>416</v>
      </c>
      <c r="R45" s="81" t="s">
        <v>416</v>
      </c>
      <c r="S45" s="81" t="s">
        <v>416</v>
      </c>
      <c r="T45" s="81" t="s">
        <v>416</v>
      </c>
      <c r="U45" s="81" t="s">
        <v>416</v>
      </c>
      <c r="V45" s="81" t="s">
        <v>416</v>
      </c>
      <c r="W45" s="81" t="s">
        <v>416</v>
      </c>
      <c r="X45" s="81" t="s">
        <v>416</v>
      </c>
      <c r="Y45" s="81" t="s">
        <v>416</v>
      </c>
      <c r="Z45" s="81" t="s">
        <v>416</v>
      </c>
      <c r="AA45" s="81" t="s">
        <v>416</v>
      </c>
      <c r="AB45" s="81" t="s">
        <v>416</v>
      </c>
      <c r="AC45" s="81" t="s">
        <v>416</v>
      </c>
      <c r="AD45" s="81" t="s">
        <v>416</v>
      </c>
      <c r="AE45" s="81" t="s">
        <v>416</v>
      </c>
      <c r="AF45" s="81" t="s">
        <v>416</v>
      </c>
      <c r="AG45" s="81" t="s">
        <v>416</v>
      </c>
      <c r="AH45" s="81" t="s">
        <v>416</v>
      </c>
      <c r="AI45" s="81" t="s">
        <v>416</v>
      </c>
      <c r="AJ45" s="81">
        <v>124.97594154183355</v>
      </c>
      <c r="AK45" s="81">
        <v>124.92092264285571</v>
      </c>
    </row>
    <row r="46" spans="1:37" ht="15" outlineLevel="2" x14ac:dyDescent="0.25">
      <c r="A46" s="79" t="s">
        <v>161</v>
      </c>
      <c r="B46" s="79" t="s">
        <v>174</v>
      </c>
      <c r="C46" s="79" t="s">
        <v>173</v>
      </c>
      <c r="D46" s="79" t="s">
        <v>168</v>
      </c>
      <c r="E46" s="80" t="s">
        <v>85</v>
      </c>
      <c r="F46" s="80" t="s">
        <v>164</v>
      </c>
      <c r="G46" s="81" t="s">
        <v>416</v>
      </c>
      <c r="H46" s="81" t="s">
        <v>416</v>
      </c>
      <c r="I46" s="81" t="s">
        <v>416</v>
      </c>
      <c r="J46" s="81" t="s">
        <v>416</v>
      </c>
      <c r="K46" s="81" t="s">
        <v>416</v>
      </c>
      <c r="L46" s="81" t="s">
        <v>416</v>
      </c>
      <c r="M46" s="81" t="s">
        <v>416</v>
      </c>
      <c r="N46" s="81" t="s">
        <v>416</v>
      </c>
      <c r="O46" s="81" t="s">
        <v>416</v>
      </c>
      <c r="P46" s="81" t="s">
        <v>416</v>
      </c>
      <c r="Q46" s="81" t="s">
        <v>416</v>
      </c>
      <c r="R46" s="81" t="s">
        <v>416</v>
      </c>
      <c r="S46" s="81" t="s">
        <v>416</v>
      </c>
      <c r="T46" s="81" t="s">
        <v>416</v>
      </c>
      <c r="U46" s="81" t="s">
        <v>416</v>
      </c>
      <c r="V46" s="81" t="s">
        <v>416</v>
      </c>
      <c r="W46" s="81">
        <v>129.16554394748303</v>
      </c>
      <c r="X46" s="81">
        <v>129.27030902403425</v>
      </c>
      <c r="Y46" s="81">
        <v>129.37485539270693</v>
      </c>
      <c r="Z46" s="81">
        <v>129.44738976868268</v>
      </c>
      <c r="AA46" s="81">
        <v>129.4328080213906</v>
      </c>
      <c r="AB46" s="81">
        <v>129.55041200662993</v>
      </c>
      <c r="AC46" s="81">
        <v>129.5773820494594</v>
      </c>
      <c r="AD46" s="81">
        <v>129.46958795879064</v>
      </c>
      <c r="AE46" s="81">
        <v>129.55668389509779</v>
      </c>
      <c r="AF46" s="81">
        <v>129.51322275505507</v>
      </c>
      <c r="AG46" s="81">
        <v>129.56379084135114</v>
      </c>
      <c r="AH46" s="81">
        <v>129.59474836311273</v>
      </c>
      <c r="AI46" s="81">
        <v>129.49408504712315</v>
      </c>
      <c r="AJ46" s="81">
        <v>129.57478300653389</v>
      </c>
      <c r="AK46" s="81">
        <v>129.51446454805119</v>
      </c>
    </row>
    <row r="47" spans="1:37" ht="15" outlineLevel="2" x14ac:dyDescent="0.25">
      <c r="A47" s="82" t="s">
        <v>161</v>
      </c>
      <c r="B47" s="82" t="s">
        <v>174</v>
      </c>
      <c r="C47" s="82" t="s">
        <v>173</v>
      </c>
      <c r="D47" s="82" t="s">
        <v>169</v>
      </c>
      <c r="E47" s="83" t="s">
        <v>85</v>
      </c>
      <c r="F47" s="80" t="s">
        <v>164</v>
      </c>
      <c r="G47" s="81" t="s">
        <v>416</v>
      </c>
      <c r="H47" s="81" t="s">
        <v>416</v>
      </c>
      <c r="I47" s="81" t="s">
        <v>416</v>
      </c>
      <c r="J47" s="81" t="s">
        <v>416</v>
      </c>
      <c r="K47" s="81" t="s">
        <v>416</v>
      </c>
      <c r="L47" s="81" t="s">
        <v>416</v>
      </c>
      <c r="M47" s="81" t="s">
        <v>416</v>
      </c>
      <c r="N47" s="81" t="s">
        <v>416</v>
      </c>
      <c r="O47" s="81" t="s">
        <v>416</v>
      </c>
      <c r="P47" s="81" t="s">
        <v>416</v>
      </c>
      <c r="Q47" s="81" t="s">
        <v>416</v>
      </c>
      <c r="R47" s="81" t="s">
        <v>416</v>
      </c>
      <c r="S47" s="81" t="s">
        <v>416</v>
      </c>
      <c r="T47" s="81" t="s">
        <v>416</v>
      </c>
      <c r="U47" s="81" t="s">
        <v>416</v>
      </c>
      <c r="V47" s="81" t="s">
        <v>416</v>
      </c>
      <c r="W47" s="81" t="s">
        <v>416</v>
      </c>
      <c r="X47" s="81" t="s">
        <v>416</v>
      </c>
      <c r="Y47" s="81" t="s">
        <v>416</v>
      </c>
      <c r="Z47" s="81" t="s">
        <v>416</v>
      </c>
      <c r="AA47" s="81" t="s">
        <v>416</v>
      </c>
      <c r="AB47" s="81">
        <v>129.52919833800783</v>
      </c>
      <c r="AC47" s="81">
        <v>129.55616838083725</v>
      </c>
      <c r="AD47" s="81">
        <v>129.44837429016854</v>
      </c>
      <c r="AE47" s="81">
        <v>129.5354702264757</v>
      </c>
      <c r="AF47" s="81">
        <v>129.49200908643297</v>
      </c>
      <c r="AG47" s="81">
        <v>129.54257717272904</v>
      </c>
      <c r="AH47" s="81">
        <v>129.57883811164621</v>
      </c>
      <c r="AI47" s="81">
        <v>129.48347821281206</v>
      </c>
      <c r="AJ47" s="81">
        <v>129.56947958937835</v>
      </c>
      <c r="AK47" s="81">
        <v>129.51446454805117</v>
      </c>
    </row>
    <row r="48" spans="1:37" ht="15" outlineLevel="2" x14ac:dyDescent="0.25">
      <c r="A48" s="79" t="s">
        <v>161</v>
      </c>
      <c r="B48" s="79" t="s">
        <v>174</v>
      </c>
      <c r="C48" s="79" t="s">
        <v>173</v>
      </c>
      <c r="D48" s="79" t="s">
        <v>170</v>
      </c>
      <c r="E48" s="80" t="s">
        <v>85</v>
      </c>
      <c r="F48" s="80" t="s">
        <v>164</v>
      </c>
      <c r="G48" s="81" t="s">
        <v>416</v>
      </c>
      <c r="H48" s="81" t="s">
        <v>416</v>
      </c>
      <c r="I48" s="81" t="s">
        <v>416</v>
      </c>
      <c r="J48" s="81" t="s">
        <v>416</v>
      </c>
      <c r="K48" s="81" t="s">
        <v>416</v>
      </c>
      <c r="L48" s="81" t="s">
        <v>416</v>
      </c>
      <c r="M48" s="81" t="s">
        <v>416</v>
      </c>
      <c r="N48" s="81" t="s">
        <v>416</v>
      </c>
      <c r="O48" s="81" t="s">
        <v>416</v>
      </c>
      <c r="P48" s="81" t="s">
        <v>416</v>
      </c>
      <c r="Q48" s="81" t="s">
        <v>416</v>
      </c>
      <c r="R48" s="81" t="s">
        <v>416</v>
      </c>
      <c r="S48" s="81" t="s">
        <v>416</v>
      </c>
      <c r="T48" s="81" t="s">
        <v>416</v>
      </c>
      <c r="U48" s="81" t="s">
        <v>416</v>
      </c>
      <c r="V48" s="81" t="s">
        <v>416</v>
      </c>
      <c r="W48" s="81" t="s">
        <v>416</v>
      </c>
      <c r="X48" s="81" t="s">
        <v>416</v>
      </c>
      <c r="Y48" s="81" t="s">
        <v>416</v>
      </c>
      <c r="Z48" s="81" t="s">
        <v>416</v>
      </c>
      <c r="AA48" s="81" t="s">
        <v>416</v>
      </c>
      <c r="AB48" s="81" t="s">
        <v>416</v>
      </c>
      <c r="AC48" s="81" t="s">
        <v>416</v>
      </c>
      <c r="AD48" s="81" t="s">
        <v>416</v>
      </c>
      <c r="AE48" s="81" t="s">
        <v>416</v>
      </c>
      <c r="AF48" s="81">
        <v>129.46549200065536</v>
      </c>
      <c r="AG48" s="81">
        <v>129.51606008695137</v>
      </c>
      <c r="AH48" s="81">
        <v>129.55232102586854</v>
      </c>
      <c r="AI48" s="81">
        <v>129.45696112703445</v>
      </c>
      <c r="AJ48" s="81">
        <v>129.54296250360071</v>
      </c>
      <c r="AK48" s="81">
        <v>129.4879474622735</v>
      </c>
    </row>
    <row r="49" spans="1:37" ht="15" outlineLevel="2" x14ac:dyDescent="0.25">
      <c r="A49" s="82" t="s">
        <v>161</v>
      </c>
      <c r="B49" s="82" t="s">
        <v>174</v>
      </c>
      <c r="C49" s="82" t="s">
        <v>173</v>
      </c>
      <c r="D49" s="82" t="s">
        <v>171</v>
      </c>
      <c r="E49" s="83" t="s">
        <v>85</v>
      </c>
      <c r="F49" s="80" t="s">
        <v>164</v>
      </c>
      <c r="G49" s="81" t="s">
        <v>416</v>
      </c>
      <c r="H49" s="81" t="s">
        <v>416</v>
      </c>
      <c r="I49" s="81" t="s">
        <v>416</v>
      </c>
      <c r="J49" s="81" t="s">
        <v>416</v>
      </c>
      <c r="K49" s="81" t="s">
        <v>416</v>
      </c>
      <c r="L49" s="81" t="s">
        <v>416</v>
      </c>
      <c r="M49" s="81" t="s">
        <v>416</v>
      </c>
      <c r="N49" s="81" t="s">
        <v>416</v>
      </c>
      <c r="O49" s="81" t="s">
        <v>416</v>
      </c>
      <c r="P49" s="81" t="s">
        <v>416</v>
      </c>
      <c r="Q49" s="81" t="s">
        <v>416</v>
      </c>
      <c r="R49" s="81" t="s">
        <v>416</v>
      </c>
      <c r="S49" s="81" t="s">
        <v>416</v>
      </c>
      <c r="T49" s="81" t="s">
        <v>416</v>
      </c>
      <c r="U49" s="81" t="s">
        <v>416</v>
      </c>
      <c r="V49" s="81" t="s">
        <v>416</v>
      </c>
      <c r="W49" s="81" t="s">
        <v>416</v>
      </c>
      <c r="X49" s="81" t="s">
        <v>416</v>
      </c>
      <c r="Y49" s="81" t="s">
        <v>416</v>
      </c>
      <c r="Z49" s="81" t="s">
        <v>416</v>
      </c>
      <c r="AA49" s="81" t="s">
        <v>416</v>
      </c>
      <c r="AB49" s="81" t="s">
        <v>416</v>
      </c>
      <c r="AC49" s="81" t="s">
        <v>416</v>
      </c>
      <c r="AD49" s="81" t="s">
        <v>416</v>
      </c>
      <c r="AE49" s="81" t="s">
        <v>416</v>
      </c>
      <c r="AF49" s="81" t="s">
        <v>416</v>
      </c>
      <c r="AG49" s="81" t="s">
        <v>416</v>
      </c>
      <c r="AH49" s="81" t="s">
        <v>416</v>
      </c>
      <c r="AI49" s="81" t="s">
        <v>416</v>
      </c>
      <c r="AJ49" s="81">
        <v>129.53235566928967</v>
      </c>
      <c r="AK49" s="81">
        <v>129.47734062796246</v>
      </c>
    </row>
    <row r="50" spans="1:37" ht="15" outlineLevel="2" x14ac:dyDescent="0.25">
      <c r="A50" s="79" t="s">
        <v>161</v>
      </c>
      <c r="B50" s="79" t="s">
        <v>175</v>
      </c>
      <c r="C50" s="79" t="s">
        <v>163</v>
      </c>
      <c r="D50" s="79" t="s">
        <v>170</v>
      </c>
      <c r="E50" s="80" t="s">
        <v>85</v>
      </c>
      <c r="F50" s="80" t="s">
        <v>164</v>
      </c>
      <c r="G50" s="81" t="s">
        <v>416</v>
      </c>
      <c r="H50" s="81" t="s">
        <v>416</v>
      </c>
      <c r="I50" s="81" t="s">
        <v>416</v>
      </c>
      <c r="J50" s="81" t="s">
        <v>416</v>
      </c>
      <c r="K50" s="81" t="s">
        <v>416</v>
      </c>
      <c r="L50" s="81" t="s">
        <v>416</v>
      </c>
      <c r="M50" s="81" t="s">
        <v>416</v>
      </c>
      <c r="N50" s="81" t="s">
        <v>416</v>
      </c>
      <c r="O50" s="81" t="s">
        <v>416</v>
      </c>
      <c r="P50" s="81" t="s">
        <v>416</v>
      </c>
      <c r="Q50" s="81" t="s">
        <v>416</v>
      </c>
      <c r="R50" s="81" t="s">
        <v>416</v>
      </c>
      <c r="S50" s="81" t="s">
        <v>416</v>
      </c>
      <c r="T50" s="81" t="s">
        <v>416</v>
      </c>
      <c r="U50" s="81" t="s">
        <v>416</v>
      </c>
      <c r="V50" s="81" t="s">
        <v>416</v>
      </c>
      <c r="W50" s="81" t="s">
        <v>416</v>
      </c>
      <c r="X50" s="81" t="s">
        <v>416</v>
      </c>
      <c r="Y50" s="81" t="s">
        <v>416</v>
      </c>
      <c r="Z50" s="81" t="s">
        <v>416</v>
      </c>
      <c r="AA50" s="81" t="s">
        <v>416</v>
      </c>
      <c r="AB50" s="81" t="s">
        <v>416</v>
      </c>
      <c r="AC50" s="81" t="s">
        <v>416</v>
      </c>
      <c r="AD50" s="81" t="s">
        <v>416</v>
      </c>
      <c r="AE50" s="81" t="s">
        <v>416</v>
      </c>
      <c r="AF50" s="81">
        <v>130.93220432510256</v>
      </c>
      <c r="AG50" s="81">
        <v>130.98286891792014</v>
      </c>
      <c r="AH50" s="81">
        <v>131.0191313223948</v>
      </c>
      <c r="AI50" s="81">
        <v>130.92377827793021</v>
      </c>
      <c r="AJ50" s="81">
        <v>131.00978858441363</v>
      </c>
      <c r="AK50" s="81">
        <v>130.95477478496269</v>
      </c>
    </row>
    <row r="51" spans="1:37" ht="15" outlineLevel="2" x14ac:dyDescent="0.25">
      <c r="A51" s="82" t="s">
        <v>161</v>
      </c>
      <c r="B51" s="82" t="s">
        <v>175</v>
      </c>
      <c r="C51" s="82" t="s">
        <v>163</v>
      </c>
      <c r="D51" s="82" t="s">
        <v>171</v>
      </c>
      <c r="E51" s="83" t="s">
        <v>85</v>
      </c>
      <c r="F51" s="80" t="s">
        <v>164</v>
      </c>
      <c r="G51" s="81" t="s">
        <v>416</v>
      </c>
      <c r="H51" s="81" t="s">
        <v>416</v>
      </c>
      <c r="I51" s="81" t="s">
        <v>416</v>
      </c>
      <c r="J51" s="81" t="s">
        <v>416</v>
      </c>
      <c r="K51" s="81" t="s">
        <v>416</v>
      </c>
      <c r="L51" s="81" t="s">
        <v>416</v>
      </c>
      <c r="M51" s="81" t="s">
        <v>416</v>
      </c>
      <c r="N51" s="81" t="s">
        <v>416</v>
      </c>
      <c r="O51" s="81" t="s">
        <v>416</v>
      </c>
      <c r="P51" s="81" t="s">
        <v>416</v>
      </c>
      <c r="Q51" s="81" t="s">
        <v>416</v>
      </c>
      <c r="R51" s="81" t="s">
        <v>416</v>
      </c>
      <c r="S51" s="81" t="s">
        <v>416</v>
      </c>
      <c r="T51" s="81" t="s">
        <v>416</v>
      </c>
      <c r="U51" s="81" t="s">
        <v>416</v>
      </c>
      <c r="V51" s="81" t="s">
        <v>416</v>
      </c>
      <c r="W51" s="81" t="s">
        <v>416</v>
      </c>
      <c r="X51" s="81" t="s">
        <v>416</v>
      </c>
      <c r="Y51" s="81" t="s">
        <v>416</v>
      </c>
      <c r="Z51" s="81" t="s">
        <v>416</v>
      </c>
      <c r="AA51" s="81" t="s">
        <v>416</v>
      </c>
      <c r="AB51" s="81" t="s">
        <v>416</v>
      </c>
      <c r="AC51" s="81" t="s">
        <v>416</v>
      </c>
      <c r="AD51" s="81" t="s">
        <v>416</v>
      </c>
      <c r="AE51" s="81" t="s">
        <v>416</v>
      </c>
      <c r="AF51" s="81" t="s">
        <v>416</v>
      </c>
      <c r="AG51" s="81" t="s">
        <v>416</v>
      </c>
      <c r="AH51" s="81" t="s">
        <v>416</v>
      </c>
      <c r="AI51" s="81" t="s">
        <v>416</v>
      </c>
      <c r="AJ51" s="81">
        <v>130.99918175010259</v>
      </c>
      <c r="AK51" s="81">
        <v>130.94416795065166</v>
      </c>
    </row>
    <row r="52" spans="1:37" ht="15" outlineLevel="2" x14ac:dyDescent="0.25">
      <c r="A52" s="79" t="s">
        <v>161</v>
      </c>
      <c r="B52" s="79" t="s">
        <v>175</v>
      </c>
      <c r="C52" s="79" t="s">
        <v>163</v>
      </c>
      <c r="D52" s="79" t="s">
        <v>176</v>
      </c>
      <c r="E52" s="80" t="s">
        <v>85</v>
      </c>
      <c r="F52" s="80" t="s">
        <v>164</v>
      </c>
      <c r="G52" s="81" t="s">
        <v>416</v>
      </c>
      <c r="H52" s="81" t="s">
        <v>416</v>
      </c>
      <c r="I52" s="81" t="s">
        <v>416</v>
      </c>
      <c r="J52" s="81" t="s">
        <v>416</v>
      </c>
      <c r="K52" s="81" t="s">
        <v>416</v>
      </c>
      <c r="L52" s="81" t="s">
        <v>416</v>
      </c>
      <c r="M52" s="81" t="s">
        <v>416</v>
      </c>
      <c r="N52" s="81" t="s">
        <v>416</v>
      </c>
      <c r="O52" s="81" t="s">
        <v>416</v>
      </c>
      <c r="P52" s="81" t="s">
        <v>416</v>
      </c>
      <c r="Q52" s="81" t="s">
        <v>416</v>
      </c>
      <c r="R52" s="81" t="s">
        <v>416</v>
      </c>
      <c r="S52" s="81" t="s">
        <v>416</v>
      </c>
      <c r="T52" s="81" t="s">
        <v>416</v>
      </c>
      <c r="U52" s="81" t="s">
        <v>416</v>
      </c>
      <c r="V52" s="81" t="s">
        <v>416</v>
      </c>
      <c r="W52" s="81" t="s">
        <v>416</v>
      </c>
      <c r="X52" s="81" t="s">
        <v>416</v>
      </c>
      <c r="Y52" s="81" t="s">
        <v>416</v>
      </c>
      <c r="Z52" s="81" t="s">
        <v>416</v>
      </c>
      <c r="AA52" s="81" t="s">
        <v>416</v>
      </c>
      <c r="AB52" s="81" t="s">
        <v>416</v>
      </c>
      <c r="AC52" s="81" t="s">
        <v>416</v>
      </c>
      <c r="AD52" s="81" t="s">
        <v>416</v>
      </c>
      <c r="AE52" s="81" t="s">
        <v>416</v>
      </c>
      <c r="AF52" s="81" t="s">
        <v>416</v>
      </c>
      <c r="AG52" s="81" t="s">
        <v>416</v>
      </c>
      <c r="AH52" s="81" t="s">
        <v>416</v>
      </c>
      <c r="AI52" s="81" t="s">
        <v>416</v>
      </c>
      <c r="AJ52" s="81" t="s">
        <v>416</v>
      </c>
      <c r="AK52" s="81" t="s">
        <v>416</v>
      </c>
    </row>
    <row r="53" spans="1:37" ht="15" outlineLevel="2" x14ac:dyDescent="0.25">
      <c r="A53" s="82" t="s">
        <v>161</v>
      </c>
      <c r="B53" s="82" t="s">
        <v>175</v>
      </c>
      <c r="C53" s="82" t="s">
        <v>172</v>
      </c>
      <c r="D53" s="82" t="s">
        <v>170</v>
      </c>
      <c r="E53" s="83" t="s">
        <v>85</v>
      </c>
      <c r="F53" s="80" t="s">
        <v>164</v>
      </c>
      <c r="G53" s="81" t="s">
        <v>416</v>
      </c>
      <c r="H53" s="81" t="s">
        <v>416</v>
      </c>
      <c r="I53" s="81" t="s">
        <v>416</v>
      </c>
      <c r="J53" s="81" t="s">
        <v>416</v>
      </c>
      <c r="K53" s="81" t="s">
        <v>416</v>
      </c>
      <c r="L53" s="81" t="s">
        <v>416</v>
      </c>
      <c r="M53" s="81" t="s">
        <v>416</v>
      </c>
      <c r="N53" s="81" t="s">
        <v>416</v>
      </c>
      <c r="O53" s="81" t="s">
        <v>416</v>
      </c>
      <c r="P53" s="81" t="s">
        <v>416</v>
      </c>
      <c r="Q53" s="81" t="s">
        <v>416</v>
      </c>
      <c r="R53" s="81" t="s">
        <v>416</v>
      </c>
      <c r="S53" s="81" t="s">
        <v>416</v>
      </c>
      <c r="T53" s="81" t="s">
        <v>416</v>
      </c>
      <c r="U53" s="81" t="s">
        <v>416</v>
      </c>
      <c r="V53" s="81" t="s">
        <v>416</v>
      </c>
      <c r="W53" s="81" t="s">
        <v>416</v>
      </c>
      <c r="X53" s="81" t="s">
        <v>416</v>
      </c>
      <c r="Y53" s="81" t="s">
        <v>416</v>
      </c>
      <c r="Z53" s="81" t="s">
        <v>416</v>
      </c>
      <c r="AA53" s="81" t="s">
        <v>416</v>
      </c>
      <c r="AB53" s="81" t="s">
        <v>416</v>
      </c>
      <c r="AC53" s="81" t="s">
        <v>416</v>
      </c>
      <c r="AD53" s="81" t="s">
        <v>416</v>
      </c>
      <c r="AE53" s="81" t="s">
        <v>416</v>
      </c>
      <c r="AF53" s="81">
        <v>144.45148811916661</v>
      </c>
      <c r="AG53" s="81">
        <v>144.50304225182833</v>
      </c>
      <c r="AH53" s="81">
        <v>144.53931816494278</v>
      </c>
      <c r="AI53" s="81">
        <v>144.44402829998859</v>
      </c>
      <c r="AJ53" s="81">
        <v>144.53012091714879</v>
      </c>
      <c r="AK53" s="81">
        <v>144.47511856457609</v>
      </c>
    </row>
    <row r="54" spans="1:37" ht="15" outlineLevel="2" x14ac:dyDescent="0.25">
      <c r="A54" s="79" t="s">
        <v>161</v>
      </c>
      <c r="B54" s="79" t="s">
        <v>175</v>
      </c>
      <c r="C54" s="79" t="s">
        <v>172</v>
      </c>
      <c r="D54" s="79" t="s">
        <v>171</v>
      </c>
      <c r="E54" s="80" t="s">
        <v>85</v>
      </c>
      <c r="F54" s="80" t="s">
        <v>164</v>
      </c>
      <c r="G54" s="81" t="s">
        <v>416</v>
      </c>
      <c r="H54" s="81" t="s">
        <v>416</v>
      </c>
      <c r="I54" s="81" t="s">
        <v>416</v>
      </c>
      <c r="J54" s="81" t="s">
        <v>416</v>
      </c>
      <c r="K54" s="81" t="s">
        <v>416</v>
      </c>
      <c r="L54" s="81" t="s">
        <v>416</v>
      </c>
      <c r="M54" s="81" t="s">
        <v>416</v>
      </c>
      <c r="N54" s="81" t="s">
        <v>416</v>
      </c>
      <c r="O54" s="81" t="s">
        <v>416</v>
      </c>
      <c r="P54" s="81" t="s">
        <v>416</v>
      </c>
      <c r="Q54" s="81" t="s">
        <v>416</v>
      </c>
      <c r="R54" s="81" t="s">
        <v>416</v>
      </c>
      <c r="S54" s="81" t="s">
        <v>416</v>
      </c>
      <c r="T54" s="81" t="s">
        <v>416</v>
      </c>
      <c r="U54" s="81" t="s">
        <v>416</v>
      </c>
      <c r="V54" s="81" t="s">
        <v>416</v>
      </c>
      <c r="W54" s="81" t="s">
        <v>416</v>
      </c>
      <c r="X54" s="81" t="s">
        <v>416</v>
      </c>
      <c r="Y54" s="81" t="s">
        <v>416</v>
      </c>
      <c r="Z54" s="81" t="s">
        <v>416</v>
      </c>
      <c r="AA54" s="81" t="s">
        <v>416</v>
      </c>
      <c r="AB54" s="81" t="s">
        <v>416</v>
      </c>
      <c r="AC54" s="81" t="s">
        <v>416</v>
      </c>
      <c r="AD54" s="81" t="s">
        <v>416</v>
      </c>
      <c r="AE54" s="81" t="s">
        <v>416</v>
      </c>
      <c r="AF54" s="81" t="s">
        <v>416</v>
      </c>
      <c r="AG54" s="81" t="s">
        <v>416</v>
      </c>
      <c r="AH54" s="81" t="s">
        <v>416</v>
      </c>
      <c r="AI54" s="81" t="s">
        <v>416</v>
      </c>
      <c r="AJ54" s="81">
        <v>144.51951408283776</v>
      </c>
      <c r="AK54" s="81">
        <v>144.46451173026509</v>
      </c>
    </row>
    <row r="55" spans="1:37" ht="15" outlineLevel="2" x14ac:dyDescent="0.25">
      <c r="A55" s="82" t="s">
        <v>161</v>
      </c>
      <c r="B55" s="82" t="s">
        <v>175</v>
      </c>
      <c r="C55" s="82" t="s">
        <v>173</v>
      </c>
      <c r="D55" s="82" t="s">
        <v>170</v>
      </c>
      <c r="E55" s="83" t="s">
        <v>85</v>
      </c>
      <c r="F55" s="80" t="s">
        <v>164</v>
      </c>
      <c r="G55" s="81" t="s">
        <v>416</v>
      </c>
      <c r="H55" s="81" t="s">
        <v>416</v>
      </c>
      <c r="I55" s="81" t="s">
        <v>416</v>
      </c>
      <c r="J55" s="81" t="s">
        <v>416</v>
      </c>
      <c r="K55" s="81" t="s">
        <v>416</v>
      </c>
      <c r="L55" s="81" t="s">
        <v>416</v>
      </c>
      <c r="M55" s="81" t="s">
        <v>416</v>
      </c>
      <c r="N55" s="81" t="s">
        <v>416</v>
      </c>
      <c r="O55" s="81" t="s">
        <v>416</v>
      </c>
      <c r="P55" s="81" t="s">
        <v>416</v>
      </c>
      <c r="Q55" s="81" t="s">
        <v>416</v>
      </c>
      <c r="R55" s="81" t="s">
        <v>416</v>
      </c>
      <c r="S55" s="81" t="s">
        <v>416</v>
      </c>
      <c r="T55" s="81" t="s">
        <v>416</v>
      </c>
      <c r="U55" s="81" t="s">
        <v>416</v>
      </c>
      <c r="V55" s="81" t="s">
        <v>416</v>
      </c>
      <c r="W55" s="81" t="s">
        <v>416</v>
      </c>
      <c r="X55" s="81" t="s">
        <v>416</v>
      </c>
      <c r="Y55" s="81" t="s">
        <v>416</v>
      </c>
      <c r="Z55" s="81" t="s">
        <v>416</v>
      </c>
      <c r="AA55" s="81" t="s">
        <v>416</v>
      </c>
      <c r="AB55" s="81" t="s">
        <v>416</v>
      </c>
      <c r="AC55" s="81" t="s">
        <v>416</v>
      </c>
      <c r="AD55" s="81" t="s">
        <v>416</v>
      </c>
      <c r="AE55" s="81" t="s">
        <v>416</v>
      </c>
      <c r="AF55" s="81">
        <v>169.7748226716395</v>
      </c>
      <c r="AG55" s="81">
        <v>169.82804302533862</v>
      </c>
      <c r="AH55" s="81">
        <v>169.86434424185012</v>
      </c>
      <c r="AI55" s="81">
        <v>169.76917272013813</v>
      </c>
      <c r="AJ55" s="81">
        <v>169.85541951564377</v>
      </c>
      <c r="AK55" s="81">
        <v>169.80043860452705</v>
      </c>
    </row>
    <row r="56" spans="1:37" ht="15" outlineLevel="2" x14ac:dyDescent="0.25">
      <c r="A56" s="79" t="s">
        <v>161</v>
      </c>
      <c r="B56" s="79" t="s">
        <v>175</v>
      </c>
      <c r="C56" s="79" t="s">
        <v>173</v>
      </c>
      <c r="D56" s="79" t="s">
        <v>171</v>
      </c>
      <c r="E56" s="80" t="s">
        <v>85</v>
      </c>
      <c r="F56" s="80" t="s">
        <v>164</v>
      </c>
      <c r="G56" s="81" t="s">
        <v>416</v>
      </c>
      <c r="H56" s="81" t="s">
        <v>416</v>
      </c>
      <c r="I56" s="81" t="s">
        <v>416</v>
      </c>
      <c r="J56" s="81" t="s">
        <v>416</v>
      </c>
      <c r="K56" s="81" t="s">
        <v>416</v>
      </c>
      <c r="L56" s="81" t="s">
        <v>416</v>
      </c>
      <c r="M56" s="81" t="s">
        <v>416</v>
      </c>
      <c r="N56" s="81" t="s">
        <v>416</v>
      </c>
      <c r="O56" s="81" t="s">
        <v>416</v>
      </c>
      <c r="P56" s="81" t="s">
        <v>416</v>
      </c>
      <c r="Q56" s="81" t="s">
        <v>416</v>
      </c>
      <c r="R56" s="81" t="s">
        <v>416</v>
      </c>
      <c r="S56" s="81" t="s">
        <v>416</v>
      </c>
      <c r="T56" s="81" t="s">
        <v>416</v>
      </c>
      <c r="U56" s="81" t="s">
        <v>416</v>
      </c>
      <c r="V56" s="81" t="s">
        <v>416</v>
      </c>
      <c r="W56" s="81" t="s">
        <v>416</v>
      </c>
      <c r="X56" s="81" t="s">
        <v>416</v>
      </c>
      <c r="Y56" s="81" t="s">
        <v>416</v>
      </c>
      <c r="Z56" s="81" t="s">
        <v>416</v>
      </c>
      <c r="AA56" s="81" t="s">
        <v>416</v>
      </c>
      <c r="AB56" s="81" t="s">
        <v>416</v>
      </c>
      <c r="AC56" s="81" t="s">
        <v>416</v>
      </c>
      <c r="AD56" s="81" t="s">
        <v>416</v>
      </c>
      <c r="AE56" s="81" t="s">
        <v>416</v>
      </c>
      <c r="AF56" s="81" t="s">
        <v>416</v>
      </c>
      <c r="AG56" s="81" t="s">
        <v>416</v>
      </c>
      <c r="AH56" s="81" t="s">
        <v>416</v>
      </c>
      <c r="AI56" s="81" t="s">
        <v>416</v>
      </c>
      <c r="AJ56" s="81">
        <v>169.84481268133271</v>
      </c>
      <c r="AK56" s="81">
        <v>169.78983177021601</v>
      </c>
    </row>
    <row r="57" spans="1:37" ht="15" outlineLevel="2" x14ac:dyDescent="0.25">
      <c r="A57" s="82" t="s">
        <v>161</v>
      </c>
      <c r="B57" s="82" t="s">
        <v>175</v>
      </c>
      <c r="C57" s="82" t="s">
        <v>173</v>
      </c>
      <c r="D57" s="82" t="s">
        <v>176</v>
      </c>
      <c r="E57" s="83" t="s">
        <v>85</v>
      </c>
      <c r="F57" s="80" t="s">
        <v>164</v>
      </c>
      <c r="G57" s="81" t="s">
        <v>416</v>
      </c>
      <c r="H57" s="81" t="s">
        <v>416</v>
      </c>
      <c r="I57" s="81" t="s">
        <v>416</v>
      </c>
      <c r="J57" s="81" t="s">
        <v>416</v>
      </c>
      <c r="K57" s="81" t="s">
        <v>416</v>
      </c>
      <c r="L57" s="81" t="s">
        <v>416</v>
      </c>
      <c r="M57" s="81" t="s">
        <v>416</v>
      </c>
      <c r="N57" s="81" t="s">
        <v>416</v>
      </c>
      <c r="O57" s="81" t="s">
        <v>416</v>
      </c>
      <c r="P57" s="81" t="s">
        <v>416</v>
      </c>
      <c r="Q57" s="81" t="s">
        <v>416</v>
      </c>
      <c r="R57" s="81" t="s">
        <v>416</v>
      </c>
      <c r="S57" s="81" t="s">
        <v>416</v>
      </c>
      <c r="T57" s="81" t="s">
        <v>416</v>
      </c>
      <c r="U57" s="81" t="s">
        <v>416</v>
      </c>
      <c r="V57" s="81" t="s">
        <v>416</v>
      </c>
      <c r="W57" s="81" t="s">
        <v>416</v>
      </c>
      <c r="X57" s="81" t="s">
        <v>416</v>
      </c>
      <c r="Y57" s="81" t="s">
        <v>416</v>
      </c>
      <c r="Z57" s="81" t="s">
        <v>416</v>
      </c>
      <c r="AA57" s="81" t="s">
        <v>416</v>
      </c>
      <c r="AB57" s="81" t="s">
        <v>416</v>
      </c>
      <c r="AC57" s="81" t="s">
        <v>416</v>
      </c>
      <c r="AD57" s="81" t="s">
        <v>416</v>
      </c>
      <c r="AE57" s="81" t="s">
        <v>416</v>
      </c>
      <c r="AF57" s="81" t="s">
        <v>416</v>
      </c>
      <c r="AG57" s="81" t="s">
        <v>416</v>
      </c>
      <c r="AH57" s="81" t="s">
        <v>416</v>
      </c>
      <c r="AI57" s="81" t="s">
        <v>416</v>
      </c>
      <c r="AJ57" s="81" t="s">
        <v>416</v>
      </c>
      <c r="AK57" s="81" t="s">
        <v>416</v>
      </c>
    </row>
    <row r="58" spans="1:37" ht="15" outlineLevel="2" x14ac:dyDescent="0.25">
      <c r="A58" s="79" t="s">
        <v>161</v>
      </c>
      <c r="B58" s="79" t="s">
        <v>177</v>
      </c>
      <c r="C58" s="79" t="s">
        <v>163</v>
      </c>
      <c r="D58" s="79" t="s">
        <v>114</v>
      </c>
      <c r="E58" s="80" t="s">
        <v>85</v>
      </c>
      <c r="F58" s="80" t="s">
        <v>164</v>
      </c>
      <c r="G58" s="81">
        <v>156.95220530637928</v>
      </c>
      <c r="H58" s="81">
        <v>156.96541150671055</v>
      </c>
      <c r="I58" s="81">
        <v>156.97548283593764</v>
      </c>
      <c r="J58" s="81">
        <v>156.9863380118064</v>
      </c>
      <c r="K58" s="81">
        <v>156.9983551260606</v>
      </c>
      <c r="L58" s="81">
        <v>157.0074822138981</v>
      </c>
      <c r="M58" s="81">
        <v>157.01870199357512</v>
      </c>
      <c r="N58" s="81">
        <v>157.03002916127306</v>
      </c>
      <c r="O58" s="81">
        <v>157.04133253178554</v>
      </c>
      <c r="P58" s="81">
        <v>157.04885309483143</v>
      </c>
      <c r="Q58" s="81">
        <v>157.05815501036682</v>
      </c>
      <c r="R58" s="81">
        <v>157.0681739342397</v>
      </c>
      <c r="S58" s="81">
        <v>157.07950178922093</v>
      </c>
      <c r="T58" s="81">
        <v>157.08842672984807</v>
      </c>
      <c r="U58" s="81">
        <v>157.10043757264182</v>
      </c>
      <c r="V58" s="81">
        <v>157.11248755500108</v>
      </c>
      <c r="W58" s="81">
        <v>157.12051115495834</v>
      </c>
      <c r="X58" s="81">
        <v>157.17090794991262</v>
      </c>
      <c r="Y58" s="81">
        <v>157.23073576552878</v>
      </c>
      <c r="Z58" s="81">
        <v>157.30031133764385</v>
      </c>
      <c r="AA58" s="81">
        <v>157.33692650472665</v>
      </c>
      <c r="AB58" s="81">
        <v>157.37521759677452</v>
      </c>
      <c r="AC58" s="81">
        <v>157.35200860399343</v>
      </c>
      <c r="AD58" s="81">
        <v>157.39403153519464</v>
      </c>
      <c r="AE58" s="81">
        <v>157.42611965271502</v>
      </c>
      <c r="AF58" s="81">
        <v>157.42424319399794</v>
      </c>
      <c r="AG58" s="81">
        <v>157.38100612138794</v>
      </c>
      <c r="AH58" s="81">
        <v>157.47657115597664</v>
      </c>
      <c r="AI58" s="81">
        <v>157.4530102563871</v>
      </c>
      <c r="AJ58" s="81">
        <v>157.52174190634551</v>
      </c>
      <c r="AK58" s="81">
        <v>157.55601478611439</v>
      </c>
    </row>
    <row r="59" spans="1:37" ht="15" outlineLevel="2" x14ac:dyDescent="0.25">
      <c r="A59" s="82" t="s">
        <v>161</v>
      </c>
      <c r="B59" s="82" t="s">
        <v>177</v>
      </c>
      <c r="C59" s="82" t="s">
        <v>163</v>
      </c>
      <c r="D59" s="82" t="s">
        <v>165</v>
      </c>
      <c r="E59" s="83" t="s">
        <v>85</v>
      </c>
      <c r="F59" s="80" t="s">
        <v>164</v>
      </c>
      <c r="G59" s="81" t="s">
        <v>416</v>
      </c>
      <c r="H59" s="81" t="s">
        <v>416</v>
      </c>
      <c r="I59" s="81">
        <v>149.62748647296459</v>
      </c>
      <c r="J59" s="81">
        <v>149.65574810471773</v>
      </c>
      <c r="K59" s="81">
        <v>149.68633361324174</v>
      </c>
      <c r="L59" s="81">
        <v>149.71113906893237</v>
      </c>
      <c r="M59" s="81">
        <v>149.74012990830224</v>
      </c>
      <c r="N59" s="81">
        <v>149.76933552371366</v>
      </c>
      <c r="O59" s="81">
        <v>149.79849354475431</v>
      </c>
      <c r="P59" s="81">
        <v>149.82008595086162</v>
      </c>
      <c r="Q59" s="81">
        <v>149.84524106194814</v>
      </c>
      <c r="R59" s="81">
        <v>149.86527890969398</v>
      </c>
      <c r="S59" s="81">
        <v>149.88793461965642</v>
      </c>
      <c r="T59" s="81">
        <v>149.90578450091064</v>
      </c>
      <c r="U59" s="81">
        <v>149.92980618649813</v>
      </c>
      <c r="V59" s="81">
        <v>149.95177363097523</v>
      </c>
      <c r="W59" s="81">
        <v>149.96812017275332</v>
      </c>
      <c r="X59" s="81">
        <v>150.03136764730155</v>
      </c>
      <c r="Y59" s="81">
        <v>150.10234303220579</v>
      </c>
      <c r="Z59" s="81">
        <v>150.18350038466406</v>
      </c>
      <c r="AA59" s="81">
        <v>150.22781550247919</v>
      </c>
      <c r="AB59" s="81">
        <v>150.28110715704756</v>
      </c>
      <c r="AC59" s="81">
        <v>150.26877126400444</v>
      </c>
      <c r="AD59" s="81">
        <v>150.31646111951795</v>
      </c>
      <c r="AE59" s="81">
        <v>150.35237620001215</v>
      </c>
      <c r="AF59" s="81">
        <v>150.34680109346701</v>
      </c>
      <c r="AG59" s="81">
        <v>150.30334835747976</v>
      </c>
      <c r="AH59" s="81">
        <v>150.40090559892667</v>
      </c>
      <c r="AI59" s="81">
        <v>150.37276500532846</v>
      </c>
      <c r="AJ59" s="81">
        <v>150.44532220575493</v>
      </c>
      <c r="AK59" s="81">
        <v>150.47730935593461</v>
      </c>
    </row>
    <row r="60" spans="1:37" ht="15" outlineLevel="2" x14ac:dyDescent="0.25">
      <c r="A60" s="79" t="s">
        <v>161</v>
      </c>
      <c r="B60" s="79" t="s">
        <v>177</v>
      </c>
      <c r="C60" s="79" t="s">
        <v>163</v>
      </c>
      <c r="D60" s="79" t="s">
        <v>166</v>
      </c>
      <c r="E60" s="80" t="s">
        <v>85</v>
      </c>
      <c r="F60" s="80" t="s">
        <v>164</v>
      </c>
      <c r="G60" s="81" t="s">
        <v>416</v>
      </c>
      <c r="H60" s="81" t="s">
        <v>416</v>
      </c>
      <c r="I60" s="81" t="s">
        <v>416</v>
      </c>
      <c r="J60" s="81" t="s">
        <v>416</v>
      </c>
      <c r="K60" s="81" t="s">
        <v>416</v>
      </c>
      <c r="L60" s="81" t="s">
        <v>416</v>
      </c>
      <c r="M60" s="81" t="s">
        <v>416</v>
      </c>
      <c r="N60" s="81">
        <v>155.49212980036688</v>
      </c>
      <c r="O60" s="81">
        <v>155.56650130345753</v>
      </c>
      <c r="P60" s="81">
        <v>155.61817596174819</v>
      </c>
      <c r="Q60" s="81">
        <v>155.68053873497635</v>
      </c>
      <c r="R60" s="81">
        <v>155.7472035582295</v>
      </c>
      <c r="S60" s="81">
        <v>155.82172196813266</v>
      </c>
      <c r="T60" s="81">
        <v>155.88182289191079</v>
      </c>
      <c r="U60" s="81">
        <v>155.96043922868895</v>
      </c>
      <c r="V60" s="81">
        <v>156.02907988732909</v>
      </c>
      <c r="W60" s="81">
        <v>156.08520601714028</v>
      </c>
      <c r="X60" s="81">
        <v>156.20781583484276</v>
      </c>
      <c r="Y60" s="81">
        <v>156.33370151246288</v>
      </c>
      <c r="Z60" s="81">
        <v>156.47348043586692</v>
      </c>
      <c r="AA60" s="81">
        <v>156.55472526566624</v>
      </c>
      <c r="AB60" s="81">
        <v>156.67295666848767</v>
      </c>
      <c r="AC60" s="81">
        <v>156.69688790846706</v>
      </c>
      <c r="AD60" s="81">
        <v>156.77495278781964</v>
      </c>
      <c r="AE60" s="81">
        <v>156.83216697080383</v>
      </c>
      <c r="AF60" s="81">
        <v>156.81218356967662</v>
      </c>
      <c r="AG60" s="81">
        <v>156.75874781522037</v>
      </c>
      <c r="AH60" s="81">
        <v>156.88411094556477</v>
      </c>
      <c r="AI60" s="81">
        <v>156.83362763702894</v>
      </c>
      <c r="AJ60" s="81">
        <v>156.93524687021269</v>
      </c>
      <c r="AK60" s="81">
        <v>156.9658413795303</v>
      </c>
    </row>
    <row r="61" spans="1:37" ht="15" outlineLevel="2" x14ac:dyDescent="0.25">
      <c r="A61" s="82" t="s">
        <v>161</v>
      </c>
      <c r="B61" s="82" t="s">
        <v>177</v>
      </c>
      <c r="C61" s="82" t="s">
        <v>163</v>
      </c>
      <c r="D61" s="82" t="s">
        <v>167</v>
      </c>
      <c r="E61" s="83" t="s">
        <v>85</v>
      </c>
      <c r="F61" s="80" t="s">
        <v>164</v>
      </c>
      <c r="G61" s="81" t="s">
        <v>416</v>
      </c>
      <c r="H61" s="81" t="s">
        <v>416</v>
      </c>
      <c r="I61" s="81" t="s">
        <v>416</v>
      </c>
      <c r="J61" s="81" t="s">
        <v>416</v>
      </c>
      <c r="K61" s="81" t="s">
        <v>416</v>
      </c>
      <c r="L61" s="81" t="s">
        <v>416</v>
      </c>
      <c r="M61" s="81" t="s">
        <v>416</v>
      </c>
      <c r="N61" s="81" t="s">
        <v>416</v>
      </c>
      <c r="O61" s="81" t="s">
        <v>416</v>
      </c>
      <c r="P61" s="81" t="s">
        <v>416</v>
      </c>
      <c r="Q61" s="81" t="s">
        <v>416</v>
      </c>
      <c r="R61" s="81" t="s">
        <v>416</v>
      </c>
      <c r="S61" s="81">
        <v>151.99529096955632</v>
      </c>
      <c r="T61" s="81">
        <v>152.07770424490221</v>
      </c>
      <c r="U61" s="81">
        <v>152.18634768866474</v>
      </c>
      <c r="V61" s="81">
        <v>152.27996658865524</v>
      </c>
      <c r="W61" s="81">
        <v>152.35687416267407</v>
      </c>
      <c r="X61" s="81">
        <v>152.52141186491852</v>
      </c>
      <c r="Y61" s="81">
        <v>152.6859313961285</v>
      </c>
      <c r="Z61" s="81">
        <v>152.86623585987044</v>
      </c>
      <c r="AA61" s="81">
        <v>152.97578468125533</v>
      </c>
      <c r="AB61" s="81">
        <v>153.13353346513975</v>
      </c>
      <c r="AC61" s="81">
        <v>153.18169738678696</v>
      </c>
      <c r="AD61" s="81">
        <v>153.27707646940451</v>
      </c>
      <c r="AE61" s="81">
        <v>153.34630428047421</v>
      </c>
      <c r="AF61" s="81">
        <v>153.31723198428253</v>
      </c>
      <c r="AG61" s="81">
        <v>153.25953323697547</v>
      </c>
      <c r="AH61" s="81">
        <v>153.39797633359427</v>
      </c>
      <c r="AI61" s="81">
        <v>153.33440082046198</v>
      </c>
      <c r="AJ61" s="81">
        <v>153.45120205276575</v>
      </c>
      <c r="AK61" s="81">
        <v>153.47924666739917</v>
      </c>
    </row>
    <row r="62" spans="1:37" ht="15" outlineLevel="2" x14ac:dyDescent="0.25">
      <c r="A62" s="79" t="s">
        <v>161</v>
      </c>
      <c r="B62" s="79" t="s">
        <v>177</v>
      </c>
      <c r="C62" s="79" t="s">
        <v>163</v>
      </c>
      <c r="D62" s="79" t="s">
        <v>168</v>
      </c>
      <c r="E62" s="80" t="s">
        <v>85</v>
      </c>
      <c r="F62" s="80" t="s">
        <v>164</v>
      </c>
      <c r="G62" s="81" t="s">
        <v>416</v>
      </c>
      <c r="H62" s="81" t="s">
        <v>416</v>
      </c>
      <c r="I62" s="81" t="s">
        <v>416</v>
      </c>
      <c r="J62" s="81" t="s">
        <v>416</v>
      </c>
      <c r="K62" s="81" t="s">
        <v>416</v>
      </c>
      <c r="L62" s="81" t="s">
        <v>416</v>
      </c>
      <c r="M62" s="81" t="s">
        <v>416</v>
      </c>
      <c r="N62" s="81" t="s">
        <v>416</v>
      </c>
      <c r="O62" s="81" t="s">
        <v>416</v>
      </c>
      <c r="P62" s="81" t="s">
        <v>416</v>
      </c>
      <c r="Q62" s="81" t="s">
        <v>416</v>
      </c>
      <c r="R62" s="81" t="s">
        <v>416</v>
      </c>
      <c r="S62" s="81" t="s">
        <v>416</v>
      </c>
      <c r="T62" s="81" t="s">
        <v>416</v>
      </c>
      <c r="U62" s="81" t="s">
        <v>416</v>
      </c>
      <c r="V62" s="81" t="s">
        <v>416</v>
      </c>
      <c r="W62" s="81">
        <v>152.54276413338235</v>
      </c>
      <c r="X62" s="81">
        <v>152.7218435173092</v>
      </c>
      <c r="Y62" s="81">
        <v>152.89970307892889</v>
      </c>
      <c r="Z62" s="81">
        <v>153.09420124763128</v>
      </c>
      <c r="AA62" s="81">
        <v>153.21275230337389</v>
      </c>
      <c r="AB62" s="81">
        <v>153.39310188875311</v>
      </c>
      <c r="AC62" s="81">
        <v>153.45715520073978</v>
      </c>
      <c r="AD62" s="81">
        <v>153.56638988966364</v>
      </c>
      <c r="AE62" s="81">
        <v>153.64726876971025</v>
      </c>
      <c r="AF62" s="81">
        <v>153.62113117346624</v>
      </c>
      <c r="AG62" s="81">
        <v>153.56783044440277</v>
      </c>
      <c r="AH62" s="81">
        <v>153.71248008125576</v>
      </c>
      <c r="AI62" s="81">
        <v>153.64346999850471</v>
      </c>
      <c r="AJ62" s="81">
        <v>153.76702002243553</v>
      </c>
      <c r="AK62" s="81">
        <v>153.79442543426882</v>
      </c>
    </row>
    <row r="63" spans="1:37" ht="15" outlineLevel="2" x14ac:dyDescent="0.25">
      <c r="A63" s="82" t="s">
        <v>161</v>
      </c>
      <c r="B63" s="82" t="s">
        <v>177</v>
      </c>
      <c r="C63" s="82" t="s">
        <v>163</v>
      </c>
      <c r="D63" s="82" t="s">
        <v>169</v>
      </c>
      <c r="E63" s="83" t="s">
        <v>85</v>
      </c>
      <c r="F63" s="80" t="s">
        <v>164</v>
      </c>
      <c r="G63" s="81" t="s">
        <v>416</v>
      </c>
      <c r="H63" s="81" t="s">
        <v>416</v>
      </c>
      <c r="I63" s="81" t="s">
        <v>416</v>
      </c>
      <c r="J63" s="81" t="s">
        <v>416</v>
      </c>
      <c r="K63" s="81" t="s">
        <v>416</v>
      </c>
      <c r="L63" s="81" t="s">
        <v>416</v>
      </c>
      <c r="M63" s="81" t="s">
        <v>416</v>
      </c>
      <c r="N63" s="81" t="s">
        <v>416</v>
      </c>
      <c r="O63" s="81" t="s">
        <v>416</v>
      </c>
      <c r="P63" s="81" t="s">
        <v>416</v>
      </c>
      <c r="Q63" s="81" t="s">
        <v>416</v>
      </c>
      <c r="R63" s="81" t="s">
        <v>416</v>
      </c>
      <c r="S63" s="81" t="s">
        <v>416</v>
      </c>
      <c r="T63" s="81" t="s">
        <v>416</v>
      </c>
      <c r="U63" s="81" t="s">
        <v>416</v>
      </c>
      <c r="V63" s="81" t="s">
        <v>416</v>
      </c>
      <c r="W63" s="81" t="s">
        <v>416</v>
      </c>
      <c r="X63" s="81" t="s">
        <v>416</v>
      </c>
      <c r="Y63" s="81" t="s">
        <v>416</v>
      </c>
      <c r="Z63" s="81" t="s">
        <v>416</v>
      </c>
      <c r="AA63" s="81" t="s">
        <v>416</v>
      </c>
      <c r="AB63" s="81">
        <v>153.36689676869054</v>
      </c>
      <c r="AC63" s="81">
        <v>153.43095008067718</v>
      </c>
      <c r="AD63" s="81">
        <v>153.54018476960101</v>
      </c>
      <c r="AE63" s="81">
        <v>153.62106364964765</v>
      </c>
      <c r="AF63" s="81">
        <v>153.59492605340367</v>
      </c>
      <c r="AG63" s="81">
        <v>153.54162532434017</v>
      </c>
      <c r="AH63" s="81">
        <v>153.69282624120871</v>
      </c>
      <c r="AI63" s="81">
        <v>153.63036743847346</v>
      </c>
      <c r="AJ63" s="81">
        <v>153.76046874241993</v>
      </c>
      <c r="AK63" s="81">
        <v>153.79442543426882</v>
      </c>
    </row>
    <row r="64" spans="1:37" ht="15" outlineLevel="2" x14ac:dyDescent="0.25">
      <c r="A64" s="79" t="s">
        <v>161</v>
      </c>
      <c r="B64" s="79" t="s">
        <v>177</v>
      </c>
      <c r="C64" s="79" t="s">
        <v>163</v>
      </c>
      <c r="D64" s="79" t="s">
        <v>170</v>
      </c>
      <c r="E64" s="80" t="s">
        <v>85</v>
      </c>
      <c r="F64" s="80" t="s">
        <v>164</v>
      </c>
      <c r="G64" s="81" t="s">
        <v>416</v>
      </c>
      <c r="H64" s="81" t="s">
        <v>416</v>
      </c>
      <c r="I64" s="81" t="s">
        <v>416</v>
      </c>
      <c r="J64" s="81" t="s">
        <v>416</v>
      </c>
      <c r="K64" s="81" t="s">
        <v>416</v>
      </c>
      <c r="L64" s="81" t="s">
        <v>416</v>
      </c>
      <c r="M64" s="81" t="s">
        <v>416</v>
      </c>
      <c r="N64" s="81" t="s">
        <v>416</v>
      </c>
      <c r="O64" s="81" t="s">
        <v>416</v>
      </c>
      <c r="P64" s="81" t="s">
        <v>416</v>
      </c>
      <c r="Q64" s="81" t="s">
        <v>416</v>
      </c>
      <c r="R64" s="81" t="s">
        <v>416</v>
      </c>
      <c r="S64" s="81" t="s">
        <v>416</v>
      </c>
      <c r="T64" s="81" t="s">
        <v>416</v>
      </c>
      <c r="U64" s="81" t="s">
        <v>416</v>
      </c>
      <c r="V64" s="81" t="s">
        <v>416</v>
      </c>
      <c r="W64" s="81" t="s">
        <v>416</v>
      </c>
      <c r="X64" s="81" t="s">
        <v>416</v>
      </c>
      <c r="Y64" s="81" t="s">
        <v>416</v>
      </c>
      <c r="Z64" s="81" t="s">
        <v>416</v>
      </c>
      <c r="AA64" s="81" t="s">
        <v>416</v>
      </c>
      <c r="AB64" s="81" t="s">
        <v>416</v>
      </c>
      <c r="AC64" s="81" t="s">
        <v>416</v>
      </c>
      <c r="AD64" s="81" t="s">
        <v>416</v>
      </c>
      <c r="AE64" s="81" t="s">
        <v>416</v>
      </c>
      <c r="AF64" s="81">
        <v>153.68365441607955</v>
      </c>
      <c r="AG64" s="81">
        <v>153.63009982472363</v>
      </c>
      <c r="AH64" s="81">
        <v>153.78186446726039</v>
      </c>
      <c r="AI64" s="81">
        <v>153.71925978307058</v>
      </c>
      <c r="AJ64" s="81">
        <v>153.84977066401663</v>
      </c>
      <c r="AK64" s="81">
        <v>153.88392452883619</v>
      </c>
    </row>
    <row r="65" spans="1:37" ht="15" outlineLevel="2" x14ac:dyDescent="0.25">
      <c r="A65" s="82" t="s">
        <v>161</v>
      </c>
      <c r="B65" s="82" t="s">
        <v>177</v>
      </c>
      <c r="C65" s="82" t="s">
        <v>163</v>
      </c>
      <c r="D65" s="82" t="s">
        <v>171</v>
      </c>
      <c r="E65" s="83" t="s">
        <v>85</v>
      </c>
      <c r="F65" s="80" t="s">
        <v>164</v>
      </c>
      <c r="G65" s="81" t="s">
        <v>416</v>
      </c>
      <c r="H65" s="81" t="s">
        <v>416</v>
      </c>
      <c r="I65" s="81" t="s">
        <v>416</v>
      </c>
      <c r="J65" s="81" t="s">
        <v>416</v>
      </c>
      <c r="K65" s="81" t="s">
        <v>416</v>
      </c>
      <c r="L65" s="81" t="s">
        <v>416</v>
      </c>
      <c r="M65" s="81" t="s">
        <v>416</v>
      </c>
      <c r="N65" s="81" t="s">
        <v>416</v>
      </c>
      <c r="O65" s="81" t="s">
        <v>416</v>
      </c>
      <c r="P65" s="81" t="s">
        <v>416</v>
      </c>
      <c r="Q65" s="81" t="s">
        <v>416</v>
      </c>
      <c r="R65" s="81" t="s">
        <v>416</v>
      </c>
      <c r="S65" s="81" t="s">
        <v>416</v>
      </c>
      <c r="T65" s="81" t="s">
        <v>416</v>
      </c>
      <c r="U65" s="81" t="s">
        <v>416</v>
      </c>
      <c r="V65" s="81" t="s">
        <v>416</v>
      </c>
      <c r="W65" s="81" t="s">
        <v>416</v>
      </c>
      <c r="X65" s="81" t="s">
        <v>416</v>
      </c>
      <c r="Y65" s="81" t="s">
        <v>416</v>
      </c>
      <c r="Z65" s="81" t="s">
        <v>416</v>
      </c>
      <c r="AA65" s="81" t="s">
        <v>416</v>
      </c>
      <c r="AB65" s="81" t="s">
        <v>416</v>
      </c>
      <c r="AC65" s="81" t="s">
        <v>416</v>
      </c>
      <c r="AD65" s="81" t="s">
        <v>416</v>
      </c>
      <c r="AE65" s="81" t="s">
        <v>416</v>
      </c>
      <c r="AF65" s="81" t="s">
        <v>416</v>
      </c>
      <c r="AG65" s="81" t="s">
        <v>416</v>
      </c>
      <c r="AH65" s="81" t="s">
        <v>416</v>
      </c>
      <c r="AI65" s="81" t="s">
        <v>416</v>
      </c>
      <c r="AJ65" s="81">
        <v>153.83666810398532</v>
      </c>
      <c r="AK65" s="81">
        <v>153.87082196880488</v>
      </c>
    </row>
    <row r="66" spans="1:37" ht="15" outlineLevel="2" x14ac:dyDescent="0.25">
      <c r="A66" s="79" t="s">
        <v>161</v>
      </c>
      <c r="B66" s="79" t="s">
        <v>177</v>
      </c>
      <c r="C66" s="79" t="s">
        <v>172</v>
      </c>
      <c r="D66" s="79" t="s">
        <v>114</v>
      </c>
      <c r="E66" s="80" t="s">
        <v>85</v>
      </c>
      <c r="F66" s="80" t="s">
        <v>164</v>
      </c>
      <c r="G66" s="81">
        <v>156.95220530637928</v>
      </c>
      <c r="H66" s="81">
        <v>156.96541150671058</v>
      </c>
      <c r="I66" s="81">
        <v>156.97548283593761</v>
      </c>
      <c r="J66" s="81">
        <v>156.9863380118064</v>
      </c>
      <c r="K66" s="81">
        <v>156.99835512606055</v>
      </c>
      <c r="L66" s="81">
        <v>157.00748221389807</v>
      </c>
      <c r="M66" s="81">
        <v>157.01870199357515</v>
      </c>
      <c r="N66" s="81">
        <v>157.03002916127301</v>
      </c>
      <c r="O66" s="81">
        <v>157.04133253178557</v>
      </c>
      <c r="P66" s="81">
        <v>157.0488530948314</v>
      </c>
      <c r="Q66" s="81">
        <v>157.05815501036679</v>
      </c>
      <c r="R66" s="81">
        <v>157.0681739342397</v>
      </c>
      <c r="S66" s="81">
        <v>157.07950178922096</v>
      </c>
      <c r="T66" s="81">
        <v>157.08842672984804</v>
      </c>
      <c r="U66" s="81">
        <v>157.10043757264177</v>
      </c>
      <c r="V66" s="81">
        <v>157.11248755500108</v>
      </c>
      <c r="W66" s="81">
        <v>157.12051115495836</v>
      </c>
      <c r="X66" s="81">
        <v>157.17090794991253</v>
      </c>
      <c r="Y66" s="81">
        <v>157.23073576552872</v>
      </c>
      <c r="Z66" s="81">
        <v>157.30031133764385</v>
      </c>
      <c r="AA66" s="81">
        <v>157.33692650472662</v>
      </c>
      <c r="AB66" s="81">
        <v>157.37521759677449</v>
      </c>
      <c r="AC66" s="81">
        <v>157.3520086039934</v>
      </c>
      <c r="AD66" s="81">
        <v>157.39403153519461</v>
      </c>
      <c r="AE66" s="81">
        <v>157.42611965271502</v>
      </c>
      <c r="AF66" s="81">
        <v>157.42424319399802</v>
      </c>
      <c r="AG66" s="81">
        <v>157.38100612138797</v>
      </c>
      <c r="AH66" s="81">
        <v>157.47657115597667</v>
      </c>
      <c r="AI66" s="81">
        <v>157.45301025638707</v>
      </c>
      <c r="AJ66" s="81">
        <v>157.52174190634551</v>
      </c>
      <c r="AK66" s="81">
        <v>157.55601478611442</v>
      </c>
    </row>
    <row r="67" spans="1:37" ht="15" outlineLevel="2" x14ac:dyDescent="0.25">
      <c r="A67" s="82" t="s">
        <v>161</v>
      </c>
      <c r="B67" s="82" t="s">
        <v>177</v>
      </c>
      <c r="C67" s="82" t="s">
        <v>172</v>
      </c>
      <c r="D67" s="82" t="s">
        <v>165</v>
      </c>
      <c r="E67" s="83" t="s">
        <v>85</v>
      </c>
      <c r="F67" s="80" t="s">
        <v>164</v>
      </c>
      <c r="G67" s="81" t="s">
        <v>416</v>
      </c>
      <c r="H67" s="81" t="s">
        <v>416</v>
      </c>
      <c r="I67" s="81">
        <v>149.62748647296462</v>
      </c>
      <c r="J67" s="81">
        <v>149.65574810471773</v>
      </c>
      <c r="K67" s="81">
        <v>149.68633361324174</v>
      </c>
      <c r="L67" s="81">
        <v>149.7111390689324</v>
      </c>
      <c r="M67" s="81">
        <v>149.74012990830221</v>
      </c>
      <c r="N67" s="81">
        <v>149.76933552371366</v>
      </c>
      <c r="O67" s="81">
        <v>149.79849354475434</v>
      </c>
      <c r="P67" s="81">
        <v>149.82008595086165</v>
      </c>
      <c r="Q67" s="81">
        <v>149.84524106194817</v>
      </c>
      <c r="R67" s="81">
        <v>149.86527890969396</v>
      </c>
      <c r="S67" s="81">
        <v>149.88793461965645</v>
      </c>
      <c r="T67" s="81">
        <v>149.90578450091067</v>
      </c>
      <c r="U67" s="81">
        <v>149.92980618649815</v>
      </c>
      <c r="V67" s="81">
        <v>149.95177363097523</v>
      </c>
      <c r="W67" s="81">
        <v>149.96812017275332</v>
      </c>
      <c r="X67" s="81">
        <v>150.03136764730158</v>
      </c>
      <c r="Y67" s="81">
        <v>150.10234303220577</v>
      </c>
      <c r="Z67" s="81">
        <v>150.18350038466406</v>
      </c>
      <c r="AA67" s="81">
        <v>150.22781550247922</v>
      </c>
      <c r="AB67" s="81">
        <v>150.28110715704761</v>
      </c>
      <c r="AC67" s="81">
        <v>150.2687712640045</v>
      </c>
      <c r="AD67" s="81">
        <v>150.31646111951798</v>
      </c>
      <c r="AE67" s="81">
        <v>150.35237620001217</v>
      </c>
      <c r="AF67" s="81">
        <v>150.34680109346701</v>
      </c>
      <c r="AG67" s="81">
        <v>150.30334835747979</v>
      </c>
      <c r="AH67" s="81">
        <v>150.40090559892667</v>
      </c>
      <c r="AI67" s="81">
        <v>150.37276500532849</v>
      </c>
      <c r="AJ67" s="81">
        <v>150.44532220575499</v>
      </c>
      <c r="AK67" s="81">
        <v>150.47730935593458</v>
      </c>
    </row>
    <row r="68" spans="1:37" ht="15" outlineLevel="2" x14ac:dyDescent="0.25">
      <c r="A68" s="79" t="s">
        <v>161</v>
      </c>
      <c r="B68" s="79" t="s">
        <v>177</v>
      </c>
      <c r="C68" s="79" t="s">
        <v>172</v>
      </c>
      <c r="D68" s="79" t="s">
        <v>166</v>
      </c>
      <c r="E68" s="80" t="s">
        <v>85</v>
      </c>
      <c r="F68" s="80" t="s">
        <v>164</v>
      </c>
      <c r="G68" s="81" t="s">
        <v>416</v>
      </c>
      <c r="H68" s="81" t="s">
        <v>416</v>
      </c>
      <c r="I68" s="81" t="s">
        <v>416</v>
      </c>
      <c r="J68" s="81" t="s">
        <v>416</v>
      </c>
      <c r="K68" s="81" t="s">
        <v>416</v>
      </c>
      <c r="L68" s="81" t="s">
        <v>416</v>
      </c>
      <c r="M68" s="81" t="s">
        <v>416</v>
      </c>
      <c r="N68" s="81">
        <v>155.49212980036691</v>
      </c>
      <c r="O68" s="81">
        <v>155.56650130345756</v>
      </c>
      <c r="P68" s="81">
        <v>155.61817596174819</v>
      </c>
      <c r="Q68" s="81">
        <v>155.68053873497632</v>
      </c>
      <c r="R68" s="81">
        <v>155.7472035582295</v>
      </c>
      <c r="S68" s="81">
        <v>155.82172196813266</v>
      </c>
      <c r="T68" s="81">
        <v>155.88182289191079</v>
      </c>
      <c r="U68" s="81">
        <v>155.96043922868893</v>
      </c>
      <c r="V68" s="81">
        <v>156.02907988732912</v>
      </c>
      <c r="W68" s="81">
        <v>156.08520601714025</v>
      </c>
      <c r="X68" s="81">
        <v>156.20781583484279</v>
      </c>
      <c r="Y68" s="81">
        <v>156.33370151246282</v>
      </c>
      <c r="Z68" s="81">
        <v>156.47348043586689</v>
      </c>
      <c r="AA68" s="81">
        <v>156.55472526566626</v>
      </c>
      <c r="AB68" s="81">
        <v>156.67295666848764</v>
      </c>
      <c r="AC68" s="81">
        <v>156.69688790846709</v>
      </c>
      <c r="AD68" s="81">
        <v>156.77495278781964</v>
      </c>
      <c r="AE68" s="81">
        <v>156.83216697080383</v>
      </c>
      <c r="AF68" s="81">
        <v>156.81218356967653</v>
      </c>
      <c r="AG68" s="81">
        <v>156.75874781522032</v>
      </c>
      <c r="AH68" s="81">
        <v>156.88411094556474</v>
      </c>
      <c r="AI68" s="81">
        <v>156.83362763702894</v>
      </c>
      <c r="AJ68" s="81">
        <v>156.93524687021264</v>
      </c>
      <c r="AK68" s="81">
        <v>156.96584137953027</v>
      </c>
    </row>
    <row r="69" spans="1:37" ht="15" outlineLevel="2" x14ac:dyDescent="0.25">
      <c r="A69" s="82" t="s">
        <v>161</v>
      </c>
      <c r="B69" s="82" t="s">
        <v>177</v>
      </c>
      <c r="C69" s="82" t="s">
        <v>172</v>
      </c>
      <c r="D69" s="82" t="s">
        <v>167</v>
      </c>
      <c r="E69" s="83" t="s">
        <v>85</v>
      </c>
      <c r="F69" s="80" t="s">
        <v>164</v>
      </c>
      <c r="G69" s="81" t="s">
        <v>416</v>
      </c>
      <c r="H69" s="81" t="s">
        <v>416</v>
      </c>
      <c r="I69" s="81" t="s">
        <v>416</v>
      </c>
      <c r="J69" s="81" t="s">
        <v>416</v>
      </c>
      <c r="K69" s="81" t="s">
        <v>416</v>
      </c>
      <c r="L69" s="81" t="s">
        <v>416</v>
      </c>
      <c r="M69" s="81" t="s">
        <v>416</v>
      </c>
      <c r="N69" s="81" t="s">
        <v>416</v>
      </c>
      <c r="O69" s="81" t="s">
        <v>416</v>
      </c>
      <c r="P69" s="81" t="s">
        <v>416</v>
      </c>
      <c r="Q69" s="81" t="s">
        <v>416</v>
      </c>
      <c r="R69" s="81" t="s">
        <v>416</v>
      </c>
      <c r="S69" s="81">
        <v>151.99529096955635</v>
      </c>
      <c r="T69" s="81">
        <v>152.07770424490224</v>
      </c>
      <c r="U69" s="81">
        <v>152.18634768866474</v>
      </c>
      <c r="V69" s="81">
        <v>152.27996658865524</v>
      </c>
      <c r="W69" s="81">
        <v>152.35687416267405</v>
      </c>
      <c r="X69" s="81">
        <v>152.52141186491849</v>
      </c>
      <c r="Y69" s="81">
        <v>152.68593139612844</v>
      </c>
      <c r="Z69" s="81">
        <v>152.86623585987041</v>
      </c>
      <c r="AA69" s="81">
        <v>152.97578468125525</v>
      </c>
      <c r="AB69" s="81">
        <v>153.13353346513978</v>
      </c>
      <c r="AC69" s="81">
        <v>153.18169738678694</v>
      </c>
      <c r="AD69" s="81">
        <v>153.27707646940445</v>
      </c>
      <c r="AE69" s="81">
        <v>153.34630428047427</v>
      </c>
      <c r="AF69" s="81">
        <v>153.31723198428253</v>
      </c>
      <c r="AG69" s="81">
        <v>153.25953323697541</v>
      </c>
      <c r="AH69" s="81">
        <v>153.39797633359427</v>
      </c>
      <c r="AI69" s="81">
        <v>153.33440082046198</v>
      </c>
      <c r="AJ69" s="81">
        <v>153.45120205276578</v>
      </c>
      <c r="AK69" s="81">
        <v>153.4792466673992</v>
      </c>
    </row>
    <row r="70" spans="1:37" ht="15" outlineLevel="2" x14ac:dyDescent="0.25">
      <c r="A70" s="79" t="s">
        <v>161</v>
      </c>
      <c r="B70" s="79" t="s">
        <v>177</v>
      </c>
      <c r="C70" s="79" t="s">
        <v>172</v>
      </c>
      <c r="D70" s="79" t="s">
        <v>168</v>
      </c>
      <c r="E70" s="80" t="s">
        <v>85</v>
      </c>
      <c r="F70" s="80" t="s">
        <v>164</v>
      </c>
      <c r="G70" s="81" t="s">
        <v>416</v>
      </c>
      <c r="H70" s="81" t="s">
        <v>416</v>
      </c>
      <c r="I70" s="81" t="s">
        <v>416</v>
      </c>
      <c r="J70" s="81" t="s">
        <v>416</v>
      </c>
      <c r="K70" s="81" t="s">
        <v>416</v>
      </c>
      <c r="L70" s="81" t="s">
        <v>416</v>
      </c>
      <c r="M70" s="81" t="s">
        <v>416</v>
      </c>
      <c r="N70" s="81" t="s">
        <v>416</v>
      </c>
      <c r="O70" s="81" t="s">
        <v>416</v>
      </c>
      <c r="P70" s="81" t="s">
        <v>416</v>
      </c>
      <c r="Q70" s="81" t="s">
        <v>416</v>
      </c>
      <c r="R70" s="81" t="s">
        <v>416</v>
      </c>
      <c r="S70" s="81" t="s">
        <v>416</v>
      </c>
      <c r="T70" s="81" t="s">
        <v>416</v>
      </c>
      <c r="U70" s="81" t="s">
        <v>416</v>
      </c>
      <c r="V70" s="81" t="s">
        <v>416</v>
      </c>
      <c r="W70" s="81">
        <v>152.54276413338238</v>
      </c>
      <c r="X70" s="81">
        <v>152.72184351730917</v>
      </c>
      <c r="Y70" s="81">
        <v>152.89970307892884</v>
      </c>
      <c r="Z70" s="81">
        <v>153.0942012476313</v>
      </c>
      <c r="AA70" s="81">
        <v>153.21275230337389</v>
      </c>
      <c r="AB70" s="81">
        <v>153.39310188875314</v>
      </c>
      <c r="AC70" s="81">
        <v>153.45715520073975</v>
      </c>
      <c r="AD70" s="81">
        <v>153.56638988966361</v>
      </c>
      <c r="AE70" s="81">
        <v>153.64726876971022</v>
      </c>
      <c r="AF70" s="81">
        <v>153.62113117346627</v>
      </c>
      <c r="AG70" s="81">
        <v>153.5678304444028</v>
      </c>
      <c r="AH70" s="81">
        <v>153.71248008125573</v>
      </c>
      <c r="AI70" s="81">
        <v>153.64346999850471</v>
      </c>
      <c r="AJ70" s="81">
        <v>153.76702002243553</v>
      </c>
      <c r="AK70" s="81">
        <v>153.79442543426885</v>
      </c>
    </row>
    <row r="71" spans="1:37" ht="15" outlineLevel="2" x14ac:dyDescent="0.25">
      <c r="A71" s="82" t="s">
        <v>161</v>
      </c>
      <c r="B71" s="82" t="s">
        <v>177</v>
      </c>
      <c r="C71" s="82" t="s">
        <v>172</v>
      </c>
      <c r="D71" s="82" t="s">
        <v>169</v>
      </c>
      <c r="E71" s="83" t="s">
        <v>85</v>
      </c>
      <c r="F71" s="80" t="s">
        <v>164</v>
      </c>
      <c r="G71" s="81" t="s">
        <v>416</v>
      </c>
      <c r="H71" s="81" t="s">
        <v>416</v>
      </c>
      <c r="I71" s="81" t="s">
        <v>416</v>
      </c>
      <c r="J71" s="81" t="s">
        <v>416</v>
      </c>
      <c r="K71" s="81" t="s">
        <v>416</v>
      </c>
      <c r="L71" s="81" t="s">
        <v>416</v>
      </c>
      <c r="M71" s="81" t="s">
        <v>416</v>
      </c>
      <c r="N71" s="81" t="s">
        <v>416</v>
      </c>
      <c r="O71" s="81" t="s">
        <v>416</v>
      </c>
      <c r="P71" s="81" t="s">
        <v>416</v>
      </c>
      <c r="Q71" s="81" t="s">
        <v>416</v>
      </c>
      <c r="R71" s="81" t="s">
        <v>416</v>
      </c>
      <c r="S71" s="81" t="s">
        <v>416</v>
      </c>
      <c r="T71" s="81" t="s">
        <v>416</v>
      </c>
      <c r="U71" s="81" t="s">
        <v>416</v>
      </c>
      <c r="V71" s="81" t="s">
        <v>416</v>
      </c>
      <c r="W71" s="81" t="s">
        <v>416</v>
      </c>
      <c r="X71" s="81" t="s">
        <v>416</v>
      </c>
      <c r="Y71" s="81" t="s">
        <v>416</v>
      </c>
      <c r="Z71" s="81" t="s">
        <v>416</v>
      </c>
      <c r="AA71" s="81" t="s">
        <v>416</v>
      </c>
      <c r="AB71" s="81">
        <v>153.36689676869051</v>
      </c>
      <c r="AC71" s="81">
        <v>153.43095008067715</v>
      </c>
      <c r="AD71" s="81">
        <v>153.54018476960101</v>
      </c>
      <c r="AE71" s="81">
        <v>153.62106364964765</v>
      </c>
      <c r="AF71" s="81">
        <v>153.59492605340361</v>
      </c>
      <c r="AG71" s="81">
        <v>153.54162532434017</v>
      </c>
      <c r="AH71" s="81">
        <v>153.69282624120882</v>
      </c>
      <c r="AI71" s="81">
        <v>153.6303674384734</v>
      </c>
      <c r="AJ71" s="81">
        <v>153.7604687424199</v>
      </c>
      <c r="AK71" s="81">
        <v>153.79442543426887</v>
      </c>
    </row>
    <row r="72" spans="1:37" ht="15" outlineLevel="2" x14ac:dyDescent="0.25">
      <c r="A72" s="79" t="s">
        <v>161</v>
      </c>
      <c r="B72" s="79" t="s">
        <v>177</v>
      </c>
      <c r="C72" s="79" t="s">
        <v>172</v>
      </c>
      <c r="D72" s="79" t="s">
        <v>170</v>
      </c>
      <c r="E72" s="80" t="s">
        <v>85</v>
      </c>
      <c r="F72" s="80" t="s">
        <v>164</v>
      </c>
      <c r="G72" s="81" t="s">
        <v>416</v>
      </c>
      <c r="H72" s="81" t="s">
        <v>416</v>
      </c>
      <c r="I72" s="81" t="s">
        <v>416</v>
      </c>
      <c r="J72" s="81" t="s">
        <v>416</v>
      </c>
      <c r="K72" s="81" t="s">
        <v>416</v>
      </c>
      <c r="L72" s="81" t="s">
        <v>416</v>
      </c>
      <c r="M72" s="81" t="s">
        <v>416</v>
      </c>
      <c r="N72" s="81" t="s">
        <v>416</v>
      </c>
      <c r="O72" s="81" t="s">
        <v>416</v>
      </c>
      <c r="P72" s="81" t="s">
        <v>416</v>
      </c>
      <c r="Q72" s="81" t="s">
        <v>416</v>
      </c>
      <c r="R72" s="81" t="s">
        <v>416</v>
      </c>
      <c r="S72" s="81" t="s">
        <v>416</v>
      </c>
      <c r="T72" s="81" t="s">
        <v>416</v>
      </c>
      <c r="U72" s="81" t="s">
        <v>416</v>
      </c>
      <c r="V72" s="81" t="s">
        <v>416</v>
      </c>
      <c r="W72" s="81" t="s">
        <v>416</v>
      </c>
      <c r="X72" s="81" t="s">
        <v>416</v>
      </c>
      <c r="Y72" s="81" t="s">
        <v>416</v>
      </c>
      <c r="Z72" s="81" t="s">
        <v>416</v>
      </c>
      <c r="AA72" s="81" t="s">
        <v>416</v>
      </c>
      <c r="AB72" s="81" t="s">
        <v>416</v>
      </c>
      <c r="AC72" s="81" t="s">
        <v>416</v>
      </c>
      <c r="AD72" s="81" t="s">
        <v>416</v>
      </c>
      <c r="AE72" s="81" t="s">
        <v>416</v>
      </c>
      <c r="AF72" s="81">
        <v>153.68365441607955</v>
      </c>
      <c r="AG72" s="81">
        <v>153.63009982472363</v>
      </c>
      <c r="AH72" s="81">
        <v>153.78186446726039</v>
      </c>
      <c r="AI72" s="81">
        <v>153.71925978307061</v>
      </c>
      <c r="AJ72" s="81">
        <v>153.84977066401669</v>
      </c>
      <c r="AK72" s="81">
        <v>153.88392452883619</v>
      </c>
    </row>
    <row r="73" spans="1:37" ht="15" outlineLevel="2" x14ac:dyDescent="0.25">
      <c r="A73" s="82" t="s">
        <v>161</v>
      </c>
      <c r="B73" s="82" t="s">
        <v>177</v>
      </c>
      <c r="C73" s="82" t="s">
        <v>172</v>
      </c>
      <c r="D73" s="82" t="s">
        <v>171</v>
      </c>
      <c r="E73" s="83" t="s">
        <v>85</v>
      </c>
      <c r="F73" s="80" t="s">
        <v>164</v>
      </c>
      <c r="G73" s="81" t="s">
        <v>416</v>
      </c>
      <c r="H73" s="81" t="s">
        <v>416</v>
      </c>
      <c r="I73" s="81" t="s">
        <v>416</v>
      </c>
      <c r="J73" s="81" t="s">
        <v>416</v>
      </c>
      <c r="K73" s="81" t="s">
        <v>416</v>
      </c>
      <c r="L73" s="81" t="s">
        <v>416</v>
      </c>
      <c r="M73" s="81" t="s">
        <v>416</v>
      </c>
      <c r="N73" s="81" t="s">
        <v>416</v>
      </c>
      <c r="O73" s="81" t="s">
        <v>416</v>
      </c>
      <c r="P73" s="81" t="s">
        <v>416</v>
      </c>
      <c r="Q73" s="81" t="s">
        <v>416</v>
      </c>
      <c r="R73" s="81" t="s">
        <v>416</v>
      </c>
      <c r="S73" s="81" t="s">
        <v>416</v>
      </c>
      <c r="T73" s="81" t="s">
        <v>416</v>
      </c>
      <c r="U73" s="81" t="s">
        <v>416</v>
      </c>
      <c r="V73" s="81" t="s">
        <v>416</v>
      </c>
      <c r="W73" s="81" t="s">
        <v>416</v>
      </c>
      <c r="X73" s="81" t="s">
        <v>416</v>
      </c>
      <c r="Y73" s="81" t="s">
        <v>416</v>
      </c>
      <c r="Z73" s="81" t="s">
        <v>416</v>
      </c>
      <c r="AA73" s="81" t="s">
        <v>416</v>
      </c>
      <c r="AB73" s="81" t="s">
        <v>416</v>
      </c>
      <c r="AC73" s="81" t="s">
        <v>416</v>
      </c>
      <c r="AD73" s="81" t="s">
        <v>416</v>
      </c>
      <c r="AE73" s="81" t="s">
        <v>416</v>
      </c>
      <c r="AF73" s="81" t="s">
        <v>416</v>
      </c>
      <c r="AG73" s="81" t="s">
        <v>416</v>
      </c>
      <c r="AH73" s="81" t="s">
        <v>416</v>
      </c>
      <c r="AI73" s="81" t="s">
        <v>416</v>
      </c>
      <c r="AJ73" s="81">
        <v>153.83666810398543</v>
      </c>
      <c r="AK73" s="81">
        <v>153.87082196880488</v>
      </c>
    </row>
    <row r="74" spans="1:37" ht="15" outlineLevel="2" x14ac:dyDescent="0.25">
      <c r="A74" s="79" t="s">
        <v>161</v>
      </c>
      <c r="B74" s="79" t="s">
        <v>177</v>
      </c>
      <c r="C74" s="79" t="s">
        <v>173</v>
      </c>
      <c r="D74" s="79" t="s">
        <v>114</v>
      </c>
      <c r="E74" s="80" t="s">
        <v>85</v>
      </c>
      <c r="F74" s="80" t="s">
        <v>164</v>
      </c>
      <c r="G74" s="81">
        <v>156.95220530637928</v>
      </c>
      <c r="H74" s="81">
        <v>156.96541150671055</v>
      </c>
      <c r="I74" s="81">
        <v>156.97548283593764</v>
      </c>
      <c r="J74" s="81">
        <v>156.98633801180637</v>
      </c>
      <c r="K74" s="81">
        <v>156.99835512606055</v>
      </c>
      <c r="L74" s="81">
        <v>157.00748221389804</v>
      </c>
      <c r="M74" s="81">
        <v>157.01870199357512</v>
      </c>
      <c r="N74" s="81">
        <v>157.03002916127301</v>
      </c>
      <c r="O74" s="81">
        <v>157.04133253178554</v>
      </c>
      <c r="P74" s="81">
        <v>157.0488530948314</v>
      </c>
      <c r="Q74" s="81">
        <v>157.05815501036679</v>
      </c>
      <c r="R74" s="81">
        <v>157.06817393423972</v>
      </c>
      <c r="S74" s="81">
        <v>157.07950178922096</v>
      </c>
      <c r="T74" s="81">
        <v>157.08842672984807</v>
      </c>
      <c r="U74" s="81">
        <v>157.10043757264177</v>
      </c>
      <c r="V74" s="81">
        <v>157.11248755500105</v>
      </c>
      <c r="W74" s="81">
        <v>157.12051115495839</v>
      </c>
      <c r="X74" s="81">
        <v>157.17090794991259</v>
      </c>
      <c r="Y74" s="81">
        <v>157.23073576552875</v>
      </c>
      <c r="Z74" s="81">
        <v>157.30031133764385</v>
      </c>
      <c r="AA74" s="81">
        <v>157.33692650472665</v>
      </c>
      <c r="AB74" s="81">
        <v>157.37521759677449</v>
      </c>
      <c r="AC74" s="81">
        <v>157.35200860399345</v>
      </c>
      <c r="AD74" s="81">
        <v>157.39403153519464</v>
      </c>
      <c r="AE74" s="81">
        <v>157.42611965271496</v>
      </c>
      <c r="AF74" s="81">
        <v>157.42424319399797</v>
      </c>
      <c r="AG74" s="81">
        <v>157.38100612138797</v>
      </c>
      <c r="AH74" s="81">
        <v>157.47657115597659</v>
      </c>
      <c r="AI74" s="81">
        <v>157.45301025638705</v>
      </c>
      <c r="AJ74" s="81">
        <v>157.52174190634548</v>
      </c>
      <c r="AK74" s="81">
        <v>157.55601478611439</v>
      </c>
    </row>
    <row r="75" spans="1:37" ht="15" outlineLevel="2" x14ac:dyDescent="0.25">
      <c r="A75" s="82" t="s">
        <v>161</v>
      </c>
      <c r="B75" s="82" t="s">
        <v>177</v>
      </c>
      <c r="C75" s="82" t="s">
        <v>173</v>
      </c>
      <c r="D75" s="82" t="s">
        <v>165</v>
      </c>
      <c r="E75" s="83" t="s">
        <v>85</v>
      </c>
      <c r="F75" s="80" t="s">
        <v>164</v>
      </c>
      <c r="G75" s="81" t="s">
        <v>416</v>
      </c>
      <c r="H75" s="81" t="s">
        <v>416</v>
      </c>
      <c r="I75" s="81">
        <v>203.10510614792179</v>
      </c>
      <c r="J75" s="81">
        <v>203.1333677796749</v>
      </c>
      <c r="K75" s="81">
        <v>203.16395328819888</v>
      </c>
      <c r="L75" s="81">
        <v>203.18875874388957</v>
      </c>
      <c r="M75" s="81">
        <v>203.21774958325935</v>
      </c>
      <c r="N75" s="81">
        <v>203.24695519867083</v>
      </c>
      <c r="O75" s="81">
        <v>203.27611321971153</v>
      </c>
      <c r="P75" s="81">
        <v>203.29770562581876</v>
      </c>
      <c r="Q75" s="81">
        <v>203.32286073690531</v>
      </c>
      <c r="R75" s="81">
        <v>203.34289858465112</v>
      </c>
      <c r="S75" s="81">
        <v>203.36555429461362</v>
      </c>
      <c r="T75" s="81">
        <v>203.38340417586781</v>
      </c>
      <c r="U75" s="81">
        <v>203.40742586145532</v>
      </c>
      <c r="V75" s="81">
        <v>203.4300895071662</v>
      </c>
      <c r="W75" s="81">
        <v>203.44633832317797</v>
      </c>
      <c r="X75" s="81">
        <v>203.52184343136079</v>
      </c>
      <c r="Y75" s="81">
        <v>203.60871139580365</v>
      </c>
      <c r="Z75" s="81">
        <v>203.70880190941057</v>
      </c>
      <c r="AA75" s="81">
        <v>203.76255694198352</v>
      </c>
      <c r="AB75" s="81">
        <v>203.82345222679066</v>
      </c>
      <c r="AC75" s="81">
        <v>203.7999895953462</v>
      </c>
      <c r="AD75" s="81">
        <v>203.85954855126027</v>
      </c>
      <c r="AE75" s="81">
        <v>203.90469001576781</v>
      </c>
      <c r="AF75" s="81">
        <v>203.89970979703781</v>
      </c>
      <c r="AG75" s="81">
        <v>203.84221191502795</v>
      </c>
      <c r="AH75" s="81">
        <v>203.97031776128964</v>
      </c>
      <c r="AI75" s="81">
        <v>203.93598039708752</v>
      </c>
      <c r="AJ75" s="81">
        <v>204.02972741117566</v>
      </c>
      <c r="AK75" s="81">
        <v>204.07364980513213</v>
      </c>
    </row>
    <row r="76" spans="1:37" ht="15" outlineLevel="2" x14ac:dyDescent="0.25">
      <c r="A76" s="79" t="s">
        <v>161</v>
      </c>
      <c r="B76" s="79" t="s">
        <v>177</v>
      </c>
      <c r="C76" s="79" t="s">
        <v>173</v>
      </c>
      <c r="D76" s="79" t="s">
        <v>166</v>
      </c>
      <c r="E76" s="80" t="s">
        <v>85</v>
      </c>
      <c r="F76" s="80" t="s">
        <v>164</v>
      </c>
      <c r="G76" s="81" t="s">
        <v>416</v>
      </c>
      <c r="H76" s="81" t="s">
        <v>416</v>
      </c>
      <c r="I76" s="81" t="s">
        <v>416</v>
      </c>
      <c r="J76" s="81" t="s">
        <v>416</v>
      </c>
      <c r="K76" s="81" t="s">
        <v>416</v>
      </c>
      <c r="L76" s="81" t="s">
        <v>416</v>
      </c>
      <c r="M76" s="81" t="s">
        <v>416</v>
      </c>
      <c r="N76" s="81">
        <v>203.75351260977692</v>
      </c>
      <c r="O76" s="81">
        <v>203.82788411286759</v>
      </c>
      <c r="P76" s="81">
        <v>203.87955877115823</v>
      </c>
      <c r="Q76" s="81">
        <v>203.94192154438639</v>
      </c>
      <c r="R76" s="81">
        <v>204.00858636763951</v>
      </c>
      <c r="S76" s="81">
        <v>204.0831047775427</v>
      </c>
      <c r="T76" s="81">
        <v>204.14320570132085</v>
      </c>
      <c r="U76" s="81">
        <v>204.22182203809905</v>
      </c>
      <c r="V76" s="81">
        <v>204.29109099011609</v>
      </c>
      <c r="W76" s="81">
        <v>204.34712892638677</v>
      </c>
      <c r="X76" s="81">
        <v>204.48080076129892</v>
      </c>
      <c r="Y76" s="81">
        <v>204.62102884738076</v>
      </c>
      <c r="Z76" s="81">
        <v>204.77789418082966</v>
      </c>
      <c r="AA76" s="81">
        <v>204.86765815083345</v>
      </c>
      <c r="AB76" s="81">
        <v>204.99275152155715</v>
      </c>
      <c r="AC76" s="81">
        <v>205.00664133140799</v>
      </c>
      <c r="AD76" s="81">
        <v>205.09541759248461</v>
      </c>
      <c r="AE76" s="81">
        <v>205.16095821283679</v>
      </c>
      <c r="AF76" s="81">
        <v>205.14151167383534</v>
      </c>
      <c r="AG76" s="81">
        <v>205.07540074473721</v>
      </c>
      <c r="AH76" s="81">
        <v>205.22833275193545</v>
      </c>
      <c r="AI76" s="81">
        <v>205.17225710925857</v>
      </c>
      <c r="AJ76" s="81">
        <v>205.29299928985466</v>
      </c>
      <c r="AK76" s="81">
        <v>205.33436487261088</v>
      </c>
    </row>
    <row r="77" spans="1:37" ht="15" outlineLevel="2" x14ac:dyDescent="0.25">
      <c r="A77" s="82" t="s">
        <v>161</v>
      </c>
      <c r="B77" s="82" t="s">
        <v>177</v>
      </c>
      <c r="C77" s="82" t="s">
        <v>173</v>
      </c>
      <c r="D77" s="82" t="s">
        <v>167</v>
      </c>
      <c r="E77" s="83" t="s">
        <v>85</v>
      </c>
      <c r="F77" s="80" t="s">
        <v>164</v>
      </c>
      <c r="G77" s="81" t="s">
        <v>416</v>
      </c>
      <c r="H77" s="81" t="s">
        <v>416</v>
      </c>
      <c r="I77" s="81" t="s">
        <v>416</v>
      </c>
      <c r="J77" s="81" t="s">
        <v>416</v>
      </c>
      <c r="K77" s="81" t="s">
        <v>416</v>
      </c>
      <c r="L77" s="81" t="s">
        <v>416</v>
      </c>
      <c r="M77" s="81" t="s">
        <v>416</v>
      </c>
      <c r="N77" s="81" t="s">
        <v>416</v>
      </c>
      <c r="O77" s="81" t="s">
        <v>416</v>
      </c>
      <c r="P77" s="81" t="s">
        <v>416</v>
      </c>
      <c r="Q77" s="81" t="s">
        <v>416</v>
      </c>
      <c r="R77" s="81" t="s">
        <v>416</v>
      </c>
      <c r="S77" s="81">
        <v>204.52174690934987</v>
      </c>
      <c r="T77" s="81">
        <v>204.60416018469573</v>
      </c>
      <c r="U77" s="81">
        <v>204.71280362845829</v>
      </c>
      <c r="V77" s="81">
        <v>204.80710634690695</v>
      </c>
      <c r="W77" s="81">
        <v>204.88391793332971</v>
      </c>
      <c r="X77" s="81">
        <v>205.06049525246334</v>
      </c>
      <c r="Y77" s="81">
        <v>205.24062469458522</v>
      </c>
      <c r="Z77" s="81">
        <v>205.43952557045088</v>
      </c>
      <c r="AA77" s="81">
        <v>205.55834640636471</v>
      </c>
      <c r="AB77" s="81">
        <v>205.72356358078619</v>
      </c>
      <c r="AC77" s="81">
        <v>205.76079866644659</v>
      </c>
      <c r="AD77" s="81">
        <v>205.86783574324983</v>
      </c>
      <c r="AE77" s="81">
        <v>205.94612583600497</v>
      </c>
      <c r="AF77" s="81">
        <v>205.91763784683374</v>
      </c>
      <c r="AG77" s="81">
        <v>205.84614376330543</v>
      </c>
      <c r="AH77" s="81">
        <v>206.01459212108912</v>
      </c>
      <c r="AI77" s="81">
        <v>205.94493005436541</v>
      </c>
      <c r="AJ77" s="81">
        <v>206.08254421402904</v>
      </c>
      <c r="AK77" s="81">
        <v>206.12231178978496</v>
      </c>
    </row>
    <row r="78" spans="1:37" ht="15" outlineLevel="2" x14ac:dyDescent="0.25">
      <c r="A78" s="79" t="s">
        <v>161</v>
      </c>
      <c r="B78" s="79" t="s">
        <v>177</v>
      </c>
      <c r="C78" s="79" t="s">
        <v>173</v>
      </c>
      <c r="D78" s="79" t="s">
        <v>168</v>
      </c>
      <c r="E78" s="80" t="s">
        <v>85</v>
      </c>
      <c r="F78" s="80" t="s">
        <v>164</v>
      </c>
      <c r="G78" s="81" t="s">
        <v>416</v>
      </c>
      <c r="H78" s="81" t="s">
        <v>416</v>
      </c>
      <c r="I78" s="81" t="s">
        <v>416</v>
      </c>
      <c r="J78" s="81" t="s">
        <v>416</v>
      </c>
      <c r="K78" s="81" t="s">
        <v>416</v>
      </c>
      <c r="L78" s="81" t="s">
        <v>416</v>
      </c>
      <c r="M78" s="81" t="s">
        <v>416</v>
      </c>
      <c r="N78" s="81" t="s">
        <v>416</v>
      </c>
      <c r="O78" s="81" t="s">
        <v>416</v>
      </c>
      <c r="P78" s="81" t="s">
        <v>416</v>
      </c>
      <c r="Q78" s="81" t="s">
        <v>416</v>
      </c>
      <c r="R78" s="81" t="s">
        <v>416</v>
      </c>
      <c r="S78" s="81" t="s">
        <v>416</v>
      </c>
      <c r="T78" s="81" t="s">
        <v>416</v>
      </c>
      <c r="U78" s="81" t="s">
        <v>416</v>
      </c>
      <c r="V78" s="81" t="s">
        <v>416</v>
      </c>
      <c r="W78" s="81">
        <v>205.06980790403804</v>
      </c>
      <c r="X78" s="81">
        <v>205.26092690485399</v>
      </c>
      <c r="Y78" s="81">
        <v>205.45439637738548</v>
      </c>
      <c r="Z78" s="81">
        <v>205.66749095821177</v>
      </c>
      <c r="AA78" s="81">
        <v>205.79531402848335</v>
      </c>
      <c r="AB78" s="81">
        <v>205.98313200439949</v>
      </c>
      <c r="AC78" s="81">
        <v>206.03625648039943</v>
      </c>
      <c r="AD78" s="81">
        <v>206.1571491635089</v>
      </c>
      <c r="AE78" s="81">
        <v>206.24709032524086</v>
      </c>
      <c r="AF78" s="81">
        <v>206.22153703601745</v>
      </c>
      <c r="AG78" s="81">
        <v>206.15444097073274</v>
      </c>
      <c r="AH78" s="81">
        <v>206.32909586875056</v>
      </c>
      <c r="AI78" s="81">
        <v>206.2539992324082</v>
      </c>
      <c r="AJ78" s="81">
        <v>206.39836218369877</v>
      </c>
      <c r="AK78" s="81">
        <v>206.43749055665464</v>
      </c>
    </row>
    <row r="79" spans="1:37" ht="15" outlineLevel="2" x14ac:dyDescent="0.25">
      <c r="A79" s="82" t="s">
        <v>161</v>
      </c>
      <c r="B79" s="82" t="s">
        <v>177</v>
      </c>
      <c r="C79" s="82" t="s">
        <v>173</v>
      </c>
      <c r="D79" s="82" t="s">
        <v>169</v>
      </c>
      <c r="E79" s="83" t="s">
        <v>85</v>
      </c>
      <c r="F79" s="80" t="s">
        <v>164</v>
      </c>
      <c r="G79" s="81" t="s">
        <v>416</v>
      </c>
      <c r="H79" s="81" t="s">
        <v>416</v>
      </c>
      <c r="I79" s="81" t="s">
        <v>416</v>
      </c>
      <c r="J79" s="81" t="s">
        <v>416</v>
      </c>
      <c r="K79" s="81" t="s">
        <v>416</v>
      </c>
      <c r="L79" s="81" t="s">
        <v>416</v>
      </c>
      <c r="M79" s="81" t="s">
        <v>416</v>
      </c>
      <c r="N79" s="81" t="s">
        <v>416</v>
      </c>
      <c r="O79" s="81" t="s">
        <v>416</v>
      </c>
      <c r="P79" s="81" t="s">
        <v>416</v>
      </c>
      <c r="Q79" s="81" t="s">
        <v>416</v>
      </c>
      <c r="R79" s="81" t="s">
        <v>416</v>
      </c>
      <c r="S79" s="81" t="s">
        <v>416</v>
      </c>
      <c r="T79" s="81" t="s">
        <v>416</v>
      </c>
      <c r="U79" s="81" t="s">
        <v>416</v>
      </c>
      <c r="V79" s="81" t="s">
        <v>416</v>
      </c>
      <c r="W79" s="81" t="s">
        <v>416</v>
      </c>
      <c r="X79" s="81" t="s">
        <v>416</v>
      </c>
      <c r="Y79" s="81" t="s">
        <v>416</v>
      </c>
      <c r="Z79" s="81" t="s">
        <v>416</v>
      </c>
      <c r="AA79" s="81" t="s">
        <v>416</v>
      </c>
      <c r="AB79" s="81">
        <v>205.95692688433695</v>
      </c>
      <c r="AC79" s="81">
        <v>206.0100513603368</v>
      </c>
      <c r="AD79" s="81">
        <v>206.13094404344633</v>
      </c>
      <c r="AE79" s="81">
        <v>206.22088520517821</v>
      </c>
      <c r="AF79" s="81">
        <v>206.19533191595477</v>
      </c>
      <c r="AG79" s="81">
        <v>206.12823585067017</v>
      </c>
      <c r="AH79" s="81">
        <v>206.30944202870367</v>
      </c>
      <c r="AI79" s="81">
        <v>206.24089667237686</v>
      </c>
      <c r="AJ79" s="81">
        <v>206.39181090368317</v>
      </c>
      <c r="AK79" s="81">
        <v>206.43749055665464</v>
      </c>
    </row>
    <row r="80" spans="1:37" ht="15" outlineLevel="2" x14ac:dyDescent="0.25">
      <c r="A80" s="79" t="s">
        <v>161</v>
      </c>
      <c r="B80" s="79" t="s">
        <v>177</v>
      </c>
      <c r="C80" s="79" t="s">
        <v>173</v>
      </c>
      <c r="D80" s="79" t="s">
        <v>170</v>
      </c>
      <c r="E80" s="80" t="s">
        <v>85</v>
      </c>
      <c r="F80" s="80" t="s">
        <v>164</v>
      </c>
      <c r="G80" s="81" t="s">
        <v>416</v>
      </c>
      <c r="H80" s="81" t="s">
        <v>416</v>
      </c>
      <c r="I80" s="81" t="s">
        <v>416</v>
      </c>
      <c r="J80" s="81" t="s">
        <v>416</v>
      </c>
      <c r="K80" s="81" t="s">
        <v>416</v>
      </c>
      <c r="L80" s="81" t="s">
        <v>416</v>
      </c>
      <c r="M80" s="81" t="s">
        <v>416</v>
      </c>
      <c r="N80" s="81" t="s">
        <v>416</v>
      </c>
      <c r="O80" s="81" t="s">
        <v>416</v>
      </c>
      <c r="P80" s="81" t="s">
        <v>416</v>
      </c>
      <c r="Q80" s="81" t="s">
        <v>416</v>
      </c>
      <c r="R80" s="81" t="s">
        <v>416</v>
      </c>
      <c r="S80" s="81" t="s">
        <v>416</v>
      </c>
      <c r="T80" s="81" t="s">
        <v>416</v>
      </c>
      <c r="U80" s="81" t="s">
        <v>416</v>
      </c>
      <c r="V80" s="81" t="s">
        <v>416</v>
      </c>
      <c r="W80" s="81" t="s">
        <v>416</v>
      </c>
      <c r="X80" s="81" t="s">
        <v>416</v>
      </c>
      <c r="Y80" s="81" t="s">
        <v>416</v>
      </c>
      <c r="Z80" s="81" t="s">
        <v>416</v>
      </c>
      <c r="AA80" s="81" t="s">
        <v>416</v>
      </c>
      <c r="AB80" s="81" t="s">
        <v>416</v>
      </c>
      <c r="AC80" s="81" t="s">
        <v>416</v>
      </c>
      <c r="AD80" s="81" t="s">
        <v>416</v>
      </c>
      <c r="AE80" s="81" t="s">
        <v>416</v>
      </c>
      <c r="AF80" s="81">
        <v>206.32578154249708</v>
      </c>
      <c r="AG80" s="81">
        <v>206.25834978387115</v>
      </c>
      <c r="AH80" s="81">
        <v>206.44029767250552</v>
      </c>
      <c r="AI80" s="81">
        <v>206.37157033056167</v>
      </c>
      <c r="AJ80" s="81">
        <v>206.52301759679898</v>
      </c>
      <c r="AK80" s="81">
        <v>206.56896396089428</v>
      </c>
    </row>
    <row r="81" spans="1:37" ht="15" outlineLevel="2" x14ac:dyDescent="0.25">
      <c r="A81" s="82" t="s">
        <v>161</v>
      </c>
      <c r="B81" s="82" t="s">
        <v>177</v>
      </c>
      <c r="C81" s="82" t="s">
        <v>173</v>
      </c>
      <c r="D81" s="82" t="s">
        <v>171</v>
      </c>
      <c r="E81" s="83" t="s">
        <v>85</v>
      </c>
      <c r="F81" s="80" t="s">
        <v>164</v>
      </c>
      <c r="G81" s="81" t="s">
        <v>416</v>
      </c>
      <c r="H81" s="81" t="s">
        <v>416</v>
      </c>
      <c r="I81" s="81" t="s">
        <v>416</v>
      </c>
      <c r="J81" s="81" t="s">
        <v>416</v>
      </c>
      <c r="K81" s="81" t="s">
        <v>416</v>
      </c>
      <c r="L81" s="81" t="s">
        <v>416</v>
      </c>
      <c r="M81" s="81" t="s">
        <v>416</v>
      </c>
      <c r="N81" s="81" t="s">
        <v>416</v>
      </c>
      <c r="O81" s="81" t="s">
        <v>416</v>
      </c>
      <c r="P81" s="81" t="s">
        <v>416</v>
      </c>
      <c r="Q81" s="81" t="s">
        <v>416</v>
      </c>
      <c r="R81" s="81" t="s">
        <v>416</v>
      </c>
      <c r="S81" s="81" t="s">
        <v>416</v>
      </c>
      <c r="T81" s="81" t="s">
        <v>416</v>
      </c>
      <c r="U81" s="81" t="s">
        <v>416</v>
      </c>
      <c r="V81" s="81" t="s">
        <v>416</v>
      </c>
      <c r="W81" s="81" t="s">
        <v>416</v>
      </c>
      <c r="X81" s="81" t="s">
        <v>416</v>
      </c>
      <c r="Y81" s="81" t="s">
        <v>416</v>
      </c>
      <c r="Z81" s="81" t="s">
        <v>416</v>
      </c>
      <c r="AA81" s="81" t="s">
        <v>416</v>
      </c>
      <c r="AB81" s="81" t="s">
        <v>416</v>
      </c>
      <c r="AC81" s="81" t="s">
        <v>416</v>
      </c>
      <c r="AD81" s="81" t="s">
        <v>416</v>
      </c>
      <c r="AE81" s="81" t="s">
        <v>416</v>
      </c>
      <c r="AF81" s="81" t="s">
        <v>416</v>
      </c>
      <c r="AG81" s="81" t="s">
        <v>416</v>
      </c>
      <c r="AH81" s="81" t="s">
        <v>416</v>
      </c>
      <c r="AI81" s="81" t="s">
        <v>416</v>
      </c>
      <c r="AJ81" s="81">
        <v>206.50991503676769</v>
      </c>
      <c r="AK81" s="81">
        <v>206.55586140086297</v>
      </c>
    </row>
    <row r="82" spans="1:37" ht="15" outlineLevel="2" x14ac:dyDescent="0.25">
      <c r="A82" s="79" t="s">
        <v>161</v>
      </c>
      <c r="B82" s="79" t="s">
        <v>178</v>
      </c>
      <c r="C82" s="79" t="s">
        <v>173</v>
      </c>
      <c r="D82" s="79" t="s">
        <v>170</v>
      </c>
      <c r="E82" s="80" t="s">
        <v>85</v>
      </c>
      <c r="F82" s="80" t="s">
        <v>164</v>
      </c>
      <c r="G82" s="81" t="s">
        <v>416</v>
      </c>
      <c r="H82" s="81" t="s">
        <v>416</v>
      </c>
      <c r="I82" s="81" t="s">
        <v>416</v>
      </c>
      <c r="J82" s="81" t="s">
        <v>416</v>
      </c>
      <c r="K82" s="81" t="s">
        <v>416</v>
      </c>
      <c r="L82" s="81" t="s">
        <v>416</v>
      </c>
      <c r="M82" s="81" t="s">
        <v>416</v>
      </c>
      <c r="N82" s="81" t="s">
        <v>416</v>
      </c>
      <c r="O82" s="81" t="s">
        <v>416</v>
      </c>
      <c r="P82" s="81" t="s">
        <v>416</v>
      </c>
      <c r="Q82" s="81" t="s">
        <v>416</v>
      </c>
      <c r="R82" s="81" t="s">
        <v>416</v>
      </c>
      <c r="S82" s="81" t="s">
        <v>416</v>
      </c>
      <c r="T82" s="81" t="s">
        <v>416</v>
      </c>
      <c r="U82" s="81" t="s">
        <v>416</v>
      </c>
      <c r="V82" s="81" t="s">
        <v>416</v>
      </c>
      <c r="W82" s="81" t="s">
        <v>416</v>
      </c>
      <c r="X82" s="81" t="s">
        <v>416</v>
      </c>
      <c r="Y82" s="81" t="s">
        <v>416</v>
      </c>
      <c r="Z82" s="81" t="s">
        <v>416</v>
      </c>
      <c r="AA82" s="81" t="s">
        <v>416</v>
      </c>
      <c r="AB82" s="81" t="s">
        <v>416</v>
      </c>
      <c r="AC82" s="81" t="s">
        <v>416</v>
      </c>
      <c r="AD82" s="81" t="s">
        <v>416</v>
      </c>
      <c r="AE82" s="81" t="s">
        <v>416</v>
      </c>
      <c r="AF82" s="81" t="s">
        <v>416</v>
      </c>
      <c r="AG82" s="81" t="s">
        <v>416</v>
      </c>
      <c r="AH82" s="81" t="s">
        <v>416</v>
      </c>
      <c r="AI82" s="81" t="s">
        <v>416</v>
      </c>
      <c r="AJ82" s="81">
        <v>156.50047695085922</v>
      </c>
      <c r="AK82" s="81">
        <v>156.535224256444</v>
      </c>
    </row>
    <row r="83" spans="1:37" ht="15" outlineLevel="2" x14ac:dyDescent="0.25">
      <c r="A83" s="82" t="s">
        <v>161</v>
      </c>
      <c r="B83" s="82" t="s">
        <v>178</v>
      </c>
      <c r="C83" s="82" t="s">
        <v>173</v>
      </c>
      <c r="D83" s="82" t="s">
        <v>171</v>
      </c>
      <c r="E83" s="83" t="s">
        <v>85</v>
      </c>
      <c r="F83" s="80" t="s">
        <v>164</v>
      </c>
      <c r="G83" s="81" t="s">
        <v>416</v>
      </c>
      <c r="H83" s="81" t="s">
        <v>416</v>
      </c>
      <c r="I83" s="81" t="s">
        <v>416</v>
      </c>
      <c r="J83" s="81" t="s">
        <v>416</v>
      </c>
      <c r="K83" s="81" t="s">
        <v>416</v>
      </c>
      <c r="L83" s="81" t="s">
        <v>416</v>
      </c>
      <c r="M83" s="81" t="s">
        <v>416</v>
      </c>
      <c r="N83" s="81" t="s">
        <v>416</v>
      </c>
      <c r="O83" s="81" t="s">
        <v>416</v>
      </c>
      <c r="P83" s="81" t="s">
        <v>416</v>
      </c>
      <c r="Q83" s="81" t="s">
        <v>416</v>
      </c>
      <c r="R83" s="81" t="s">
        <v>416</v>
      </c>
      <c r="S83" s="81" t="s">
        <v>416</v>
      </c>
      <c r="T83" s="81" t="s">
        <v>416</v>
      </c>
      <c r="U83" s="81" t="s">
        <v>416</v>
      </c>
      <c r="V83" s="81" t="s">
        <v>416</v>
      </c>
      <c r="W83" s="81" t="s">
        <v>416</v>
      </c>
      <c r="X83" s="81" t="s">
        <v>416</v>
      </c>
      <c r="Y83" s="81" t="s">
        <v>416</v>
      </c>
      <c r="Z83" s="81" t="s">
        <v>416</v>
      </c>
      <c r="AA83" s="81" t="s">
        <v>416</v>
      </c>
      <c r="AB83" s="81" t="s">
        <v>416</v>
      </c>
      <c r="AC83" s="81" t="s">
        <v>416</v>
      </c>
      <c r="AD83" s="81" t="s">
        <v>416</v>
      </c>
      <c r="AE83" s="81" t="s">
        <v>416</v>
      </c>
      <c r="AF83" s="81" t="s">
        <v>416</v>
      </c>
      <c r="AG83" s="81" t="s">
        <v>416</v>
      </c>
      <c r="AH83" s="81" t="s">
        <v>416</v>
      </c>
      <c r="AI83" s="81" t="s">
        <v>416</v>
      </c>
      <c r="AJ83" s="81">
        <v>156.48737439082794</v>
      </c>
      <c r="AK83" s="81">
        <v>156.52212169641268</v>
      </c>
    </row>
    <row r="84" spans="1:37" ht="15" outlineLevel="2" x14ac:dyDescent="0.25">
      <c r="A84" s="79" t="s">
        <v>161</v>
      </c>
      <c r="B84" s="79" t="s">
        <v>179</v>
      </c>
      <c r="C84" s="79" t="s">
        <v>163</v>
      </c>
      <c r="D84" s="79" t="s">
        <v>114</v>
      </c>
      <c r="E84" s="80" t="s">
        <v>85</v>
      </c>
      <c r="F84" s="80" t="s">
        <v>164</v>
      </c>
      <c r="G84" s="81">
        <v>168.40906968119523</v>
      </c>
      <c r="H84" s="81">
        <v>168.44214458674597</v>
      </c>
      <c r="I84" s="81">
        <v>168.46739356480361</v>
      </c>
      <c r="J84" s="81">
        <v>168.49459358024731</v>
      </c>
      <c r="K84" s="81">
        <v>168.52468813750016</v>
      </c>
      <c r="L84" s="81">
        <v>168.54759872415568</v>
      </c>
      <c r="M84" s="81">
        <v>168.57567897970429</v>
      </c>
      <c r="N84" s="81">
        <v>168.60405360730843</v>
      </c>
      <c r="O84" s="81">
        <v>168.63239045865359</v>
      </c>
      <c r="P84" s="81">
        <v>168.65125370322232</v>
      </c>
      <c r="Q84" s="81">
        <v>168.6745791989855</v>
      </c>
      <c r="R84" s="81">
        <v>168.69968729985567</v>
      </c>
      <c r="S84" s="81">
        <v>168.72806450786402</v>
      </c>
      <c r="T84" s="81">
        <v>168.75046777967094</v>
      </c>
      <c r="U84" s="81">
        <v>168.78052600568972</v>
      </c>
      <c r="V84" s="81" t="s">
        <v>416</v>
      </c>
      <c r="W84" s="81" t="s">
        <v>416</v>
      </c>
      <c r="X84" s="81" t="s">
        <v>416</v>
      </c>
      <c r="Y84" s="81" t="s">
        <v>416</v>
      </c>
      <c r="Z84" s="81" t="s">
        <v>416</v>
      </c>
      <c r="AA84" s="81" t="s">
        <v>416</v>
      </c>
      <c r="AB84" s="81" t="s">
        <v>416</v>
      </c>
      <c r="AC84" s="81" t="s">
        <v>416</v>
      </c>
      <c r="AD84" s="81" t="s">
        <v>416</v>
      </c>
      <c r="AE84" s="81" t="s">
        <v>416</v>
      </c>
      <c r="AF84" s="81" t="s">
        <v>416</v>
      </c>
      <c r="AG84" s="81" t="s">
        <v>416</v>
      </c>
      <c r="AH84" s="81" t="s">
        <v>416</v>
      </c>
      <c r="AI84" s="81" t="s">
        <v>416</v>
      </c>
      <c r="AJ84" s="81" t="s">
        <v>416</v>
      </c>
      <c r="AK84" s="81" t="s">
        <v>416</v>
      </c>
    </row>
    <row r="85" spans="1:37" ht="15" outlineLevel="2" x14ac:dyDescent="0.25">
      <c r="A85" s="82" t="s">
        <v>161</v>
      </c>
      <c r="B85" s="82" t="s">
        <v>179</v>
      </c>
      <c r="C85" s="82" t="s">
        <v>163</v>
      </c>
      <c r="D85" s="82" t="s">
        <v>165</v>
      </c>
      <c r="E85" s="83" t="s">
        <v>85</v>
      </c>
      <c r="F85" s="80" t="s">
        <v>164</v>
      </c>
      <c r="G85" s="81" t="s">
        <v>416</v>
      </c>
      <c r="H85" s="81" t="s">
        <v>416</v>
      </c>
      <c r="I85" s="81" t="s">
        <v>416</v>
      </c>
      <c r="J85" s="81" t="s">
        <v>416</v>
      </c>
      <c r="K85" s="81" t="s">
        <v>416</v>
      </c>
      <c r="L85" s="81" t="s">
        <v>416</v>
      </c>
      <c r="M85" s="81" t="s">
        <v>416</v>
      </c>
      <c r="N85" s="81" t="s">
        <v>416</v>
      </c>
      <c r="O85" s="81" t="s">
        <v>416</v>
      </c>
      <c r="P85" s="81">
        <v>155.81107070640721</v>
      </c>
      <c r="Q85" s="81">
        <v>155.8630251150891</v>
      </c>
      <c r="R85" s="81">
        <v>155.91324131682941</v>
      </c>
      <c r="S85" s="81">
        <v>155.96999573284609</v>
      </c>
      <c r="T85" s="81">
        <v>156.01480227645993</v>
      </c>
      <c r="U85" s="81">
        <v>156.07491872849747</v>
      </c>
      <c r="V85" s="81">
        <v>156.12478960700162</v>
      </c>
      <c r="W85" s="81">
        <v>156.16650470205997</v>
      </c>
      <c r="X85" s="81">
        <v>156.23193192608221</v>
      </c>
      <c r="Y85" s="81">
        <v>156.28824814110581</v>
      </c>
      <c r="Z85" s="81">
        <v>156.34576688945157</v>
      </c>
      <c r="AA85" s="81">
        <v>156.38344254979191</v>
      </c>
      <c r="AB85" s="81">
        <v>156.45594468238215</v>
      </c>
      <c r="AC85" s="81">
        <v>156.50955841814331</v>
      </c>
      <c r="AD85" s="81">
        <v>156.53614413055718</v>
      </c>
      <c r="AE85" s="81">
        <v>156.55363374744607</v>
      </c>
      <c r="AF85" s="81">
        <v>156.53574513189054</v>
      </c>
      <c r="AG85" s="81">
        <v>156.53615309944604</v>
      </c>
      <c r="AH85" s="81">
        <v>156.54232642611271</v>
      </c>
      <c r="AI85" s="81">
        <v>156.52119200789053</v>
      </c>
      <c r="AJ85" s="81">
        <v>156.53680912833494</v>
      </c>
      <c r="AK85" s="81">
        <v>156.524415388335</v>
      </c>
    </row>
    <row r="86" spans="1:37" ht="15" outlineLevel="2" x14ac:dyDescent="0.25">
      <c r="A86" s="79" t="s">
        <v>161</v>
      </c>
      <c r="B86" s="79" t="s">
        <v>179</v>
      </c>
      <c r="C86" s="79" t="s">
        <v>163</v>
      </c>
      <c r="D86" s="79" t="s">
        <v>166</v>
      </c>
      <c r="E86" s="80" t="s">
        <v>85</v>
      </c>
      <c r="F86" s="80" t="s">
        <v>164</v>
      </c>
      <c r="G86" s="81" t="s">
        <v>416</v>
      </c>
      <c r="H86" s="81" t="s">
        <v>416</v>
      </c>
      <c r="I86" s="81" t="s">
        <v>416</v>
      </c>
      <c r="J86" s="81" t="s">
        <v>416</v>
      </c>
      <c r="K86" s="81" t="s">
        <v>416</v>
      </c>
      <c r="L86" s="81" t="s">
        <v>416</v>
      </c>
      <c r="M86" s="81" t="s">
        <v>416</v>
      </c>
      <c r="N86" s="81" t="s">
        <v>416</v>
      </c>
      <c r="O86" s="81" t="s">
        <v>416</v>
      </c>
      <c r="P86" s="81">
        <v>157.33600086592961</v>
      </c>
      <c r="Q86" s="81">
        <v>157.48125725766431</v>
      </c>
      <c r="R86" s="81">
        <v>157.63720928004068</v>
      </c>
      <c r="S86" s="81">
        <v>157.81277594524619</v>
      </c>
      <c r="T86" s="81">
        <v>157.95249899324338</v>
      </c>
      <c r="U86" s="81">
        <v>158.13815176651141</v>
      </c>
      <c r="V86" s="81">
        <v>158.29306781917941</v>
      </c>
      <c r="W86" s="81">
        <v>158.42351652151001</v>
      </c>
      <c r="X86" s="81">
        <v>158.61979819357663</v>
      </c>
      <c r="Y86" s="81">
        <v>158.78874683864743</v>
      </c>
      <c r="Z86" s="81">
        <v>158.96130308368498</v>
      </c>
      <c r="AA86" s="81">
        <v>159.07433006470575</v>
      </c>
      <c r="AB86" s="81">
        <v>159.29183646247662</v>
      </c>
      <c r="AC86" s="81">
        <v>159.45267766975996</v>
      </c>
      <c r="AD86" s="81">
        <v>159.53243480700158</v>
      </c>
      <c r="AE86" s="81">
        <v>159.58490365766829</v>
      </c>
      <c r="AF86" s="81">
        <v>159.53123781100166</v>
      </c>
      <c r="AG86" s="81">
        <v>159.53246171366828</v>
      </c>
      <c r="AH86" s="81">
        <v>159.55098169366832</v>
      </c>
      <c r="AI86" s="81">
        <v>159.4875784390016</v>
      </c>
      <c r="AJ86" s="81">
        <v>159.53442980033498</v>
      </c>
      <c r="AK86" s="81">
        <v>159.49724858033494</v>
      </c>
    </row>
    <row r="87" spans="1:37" ht="15" outlineLevel="2" x14ac:dyDescent="0.25">
      <c r="A87" s="82" t="s">
        <v>161</v>
      </c>
      <c r="B87" s="82" t="s">
        <v>179</v>
      </c>
      <c r="C87" s="82" t="s">
        <v>163</v>
      </c>
      <c r="D87" s="82" t="s">
        <v>167</v>
      </c>
      <c r="E87" s="83" t="s">
        <v>85</v>
      </c>
      <c r="F87" s="80" t="s">
        <v>164</v>
      </c>
      <c r="G87" s="81" t="s">
        <v>416</v>
      </c>
      <c r="H87" s="81" t="s">
        <v>416</v>
      </c>
      <c r="I87" s="81" t="s">
        <v>416</v>
      </c>
      <c r="J87" s="81" t="s">
        <v>416</v>
      </c>
      <c r="K87" s="81" t="s">
        <v>416</v>
      </c>
      <c r="L87" s="81" t="s">
        <v>416</v>
      </c>
      <c r="M87" s="81" t="s">
        <v>416</v>
      </c>
      <c r="N87" s="81" t="s">
        <v>416</v>
      </c>
      <c r="O87" s="81" t="s">
        <v>416</v>
      </c>
      <c r="P87" s="81" t="s">
        <v>416</v>
      </c>
      <c r="Q87" s="81" t="s">
        <v>416</v>
      </c>
      <c r="R87" s="81" t="s">
        <v>416</v>
      </c>
      <c r="S87" s="81" t="s">
        <v>416</v>
      </c>
      <c r="T87" s="81" t="s">
        <v>416</v>
      </c>
      <c r="U87" s="81" t="s">
        <v>416</v>
      </c>
      <c r="V87" s="81">
        <v>159.63034266889065</v>
      </c>
      <c r="W87" s="81">
        <v>159.81293524004411</v>
      </c>
      <c r="X87" s="81">
        <v>160.09630435929407</v>
      </c>
      <c r="Y87" s="81">
        <v>160.34095169029993</v>
      </c>
      <c r="Z87" s="81">
        <v>160.59070978792528</v>
      </c>
      <c r="AA87" s="81">
        <v>160.75613476152699</v>
      </c>
      <c r="AB87" s="81">
        <v>161.06426882503564</v>
      </c>
      <c r="AC87" s="81">
        <v>161.2921272020204</v>
      </c>
      <c r="AD87" s="81">
        <v>161.40511647977937</v>
      </c>
      <c r="AE87" s="81">
        <v>161.47944735155718</v>
      </c>
      <c r="AF87" s="81">
        <v>161.40342073544608</v>
      </c>
      <c r="AG87" s="81">
        <v>161.40515459755716</v>
      </c>
      <c r="AH87" s="81">
        <v>161.43139123589049</v>
      </c>
      <c r="AI87" s="81">
        <v>161.34156995844606</v>
      </c>
      <c r="AJ87" s="81">
        <v>161.40794272033494</v>
      </c>
      <c r="AK87" s="81">
        <v>161.35526932533494</v>
      </c>
    </row>
    <row r="88" spans="1:37" ht="15" outlineLevel="2" x14ac:dyDescent="0.25">
      <c r="A88" s="79" t="s">
        <v>161</v>
      </c>
      <c r="B88" s="79" t="s">
        <v>179</v>
      </c>
      <c r="C88" s="79" t="s">
        <v>163</v>
      </c>
      <c r="D88" s="79" t="s">
        <v>168</v>
      </c>
      <c r="E88" s="80" t="s">
        <v>85</v>
      </c>
      <c r="F88" s="80" t="s">
        <v>164</v>
      </c>
      <c r="G88" s="81" t="s">
        <v>416</v>
      </c>
      <c r="H88" s="81" t="s">
        <v>416</v>
      </c>
      <c r="I88" s="81" t="s">
        <v>416</v>
      </c>
      <c r="J88" s="81" t="s">
        <v>416</v>
      </c>
      <c r="K88" s="81" t="s">
        <v>416</v>
      </c>
      <c r="L88" s="81" t="s">
        <v>416</v>
      </c>
      <c r="M88" s="81" t="s">
        <v>416</v>
      </c>
      <c r="N88" s="81" t="s">
        <v>416</v>
      </c>
      <c r="O88" s="81" t="s">
        <v>416</v>
      </c>
      <c r="P88" s="81" t="s">
        <v>416</v>
      </c>
      <c r="Q88" s="81" t="s">
        <v>416</v>
      </c>
      <c r="R88" s="81" t="s">
        <v>416</v>
      </c>
      <c r="S88" s="81" t="s">
        <v>416</v>
      </c>
      <c r="T88" s="81" t="s">
        <v>416</v>
      </c>
      <c r="U88" s="81" t="s">
        <v>416</v>
      </c>
      <c r="V88" s="81">
        <v>160.14722099044636</v>
      </c>
      <c r="W88" s="81">
        <v>160.34536769197345</v>
      </c>
      <c r="X88" s="81">
        <v>160.6614504232345</v>
      </c>
      <c r="Y88" s="81">
        <v>160.93425586175223</v>
      </c>
      <c r="Z88" s="81">
        <v>161.21277333355042</v>
      </c>
      <c r="AA88" s="81">
        <v>161.39703613732232</v>
      </c>
      <c r="AB88" s="81">
        <v>161.74672468428162</v>
      </c>
      <c r="AC88" s="81">
        <v>162.00669334630246</v>
      </c>
      <c r="AD88" s="81">
        <v>162.13827889742393</v>
      </c>
      <c r="AE88" s="81">
        <v>162.22665799480168</v>
      </c>
      <c r="AF88" s="81">
        <v>162.14699048806827</v>
      </c>
      <c r="AG88" s="81">
        <v>162.15423175111272</v>
      </c>
      <c r="AH88" s="81">
        <v>162.18355505277938</v>
      </c>
      <c r="AI88" s="81">
        <v>162.08316656622387</v>
      </c>
      <c r="AJ88" s="81">
        <v>162.15734788833495</v>
      </c>
      <c r="AK88" s="81">
        <v>162.09847762333496</v>
      </c>
    </row>
    <row r="89" spans="1:37" ht="15" outlineLevel="2" x14ac:dyDescent="0.25">
      <c r="A89" s="82" t="s">
        <v>161</v>
      </c>
      <c r="B89" s="82" t="s">
        <v>179</v>
      </c>
      <c r="C89" s="82" t="s">
        <v>163</v>
      </c>
      <c r="D89" s="82" t="s">
        <v>169</v>
      </c>
      <c r="E89" s="83" t="s">
        <v>85</v>
      </c>
      <c r="F89" s="80" t="s">
        <v>164</v>
      </c>
      <c r="G89" s="81" t="s">
        <v>416</v>
      </c>
      <c r="H89" s="81" t="s">
        <v>416</v>
      </c>
      <c r="I89" s="81" t="s">
        <v>416</v>
      </c>
      <c r="J89" s="81" t="s">
        <v>416</v>
      </c>
      <c r="K89" s="81" t="s">
        <v>416</v>
      </c>
      <c r="L89" s="81" t="s">
        <v>416</v>
      </c>
      <c r="M89" s="81" t="s">
        <v>416</v>
      </c>
      <c r="N89" s="81" t="s">
        <v>416</v>
      </c>
      <c r="O89" s="81" t="s">
        <v>416</v>
      </c>
      <c r="P89" s="81" t="s">
        <v>416</v>
      </c>
      <c r="Q89" s="81" t="s">
        <v>416</v>
      </c>
      <c r="R89" s="81" t="s">
        <v>416</v>
      </c>
      <c r="S89" s="81" t="s">
        <v>416</v>
      </c>
      <c r="T89" s="81" t="s">
        <v>416</v>
      </c>
      <c r="U89" s="81" t="s">
        <v>416</v>
      </c>
      <c r="V89" s="81" t="s">
        <v>416</v>
      </c>
      <c r="W89" s="81" t="s">
        <v>416</v>
      </c>
      <c r="X89" s="81" t="s">
        <v>416</v>
      </c>
      <c r="Y89" s="81" t="s">
        <v>416</v>
      </c>
      <c r="Z89" s="81" t="s">
        <v>416</v>
      </c>
      <c r="AA89" s="81" t="s">
        <v>416</v>
      </c>
      <c r="AB89" s="81" t="s">
        <v>416</v>
      </c>
      <c r="AC89" s="81" t="s">
        <v>416</v>
      </c>
      <c r="AD89" s="81" t="s">
        <v>416</v>
      </c>
      <c r="AE89" s="81">
        <v>162.20544432617956</v>
      </c>
      <c r="AF89" s="81">
        <v>162.1257768194462</v>
      </c>
      <c r="AG89" s="81">
        <v>162.13301808249065</v>
      </c>
      <c r="AH89" s="81">
        <v>162.16764480131286</v>
      </c>
      <c r="AI89" s="81">
        <v>162.07255973191278</v>
      </c>
      <c r="AJ89" s="81">
        <v>162.15204447117944</v>
      </c>
      <c r="AK89" s="81">
        <v>162.09847762333493</v>
      </c>
    </row>
    <row r="90" spans="1:37" ht="15" outlineLevel="2" x14ac:dyDescent="0.25">
      <c r="A90" s="79" t="s">
        <v>161</v>
      </c>
      <c r="B90" s="79" t="s">
        <v>179</v>
      </c>
      <c r="C90" s="79" t="s">
        <v>163</v>
      </c>
      <c r="D90" s="79" t="s">
        <v>170</v>
      </c>
      <c r="E90" s="80" t="s">
        <v>85</v>
      </c>
      <c r="F90" s="80" t="s">
        <v>164</v>
      </c>
      <c r="G90" s="81" t="s">
        <v>416</v>
      </c>
      <c r="H90" s="81" t="s">
        <v>416</v>
      </c>
      <c r="I90" s="81" t="s">
        <v>416</v>
      </c>
      <c r="J90" s="81" t="s">
        <v>416</v>
      </c>
      <c r="K90" s="81" t="s">
        <v>416</v>
      </c>
      <c r="L90" s="81" t="s">
        <v>416</v>
      </c>
      <c r="M90" s="81" t="s">
        <v>416</v>
      </c>
      <c r="N90" s="81" t="s">
        <v>416</v>
      </c>
      <c r="O90" s="81" t="s">
        <v>416</v>
      </c>
      <c r="P90" s="81" t="s">
        <v>416</v>
      </c>
      <c r="Q90" s="81" t="s">
        <v>416</v>
      </c>
      <c r="R90" s="81" t="s">
        <v>416</v>
      </c>
      <c r="S90" s="81" t="s">
        <v>416</v>
      </c>
      <c r="T90" s="81" t="s">
        <v>416</v>
      </c>
      <c r="U90" s="81" t="s">
        <v>416</v>
      </c>
      <c r="V90" s="81" t="s">
        <v>416</v>
      </c>
      <c r="W90" s="81" t="s">
        <v>416</v>
      </c>
      <c r="X90" s="81" t="s">
        <v>416</v>
      </c>
      <c r="Y90" s="81" t="s">
        <v>416</v>
      </c>
      <c r="Z90" s="81" t="s">
        <v>416</v>
      </c>
      <c r="AA90" s="81" t="s">
        <v>416</v>
      </c>
      <c r="AB90" s="81" t="s">
        <v>416</v>
      </c>
      <c r="AC90" s="81" t="s">
        <v>416</v>
      </c>
      <c r="AD90" s="81" t="s">
        <v>416</v>
      </c>
      <c r="AE90" s="81" t="s">
        <v>416</v>
      </c>
      <c r="AF90" s="81">
        <v>162.09925973366859</v>
      </c>
      <c r="AG90" s="81">
        <v>162.10650099671298</v>
      </c>
      <c r="AH90" s="81">
        <v>162.14112771553516</v>
      </c>
      <c r="AI90" s="81">
        <v>162.04604264613516</v>
      </c>
      <c r="AJ90" s="81">
        <v>162.1255273854018</v>
      </c>
      <c r="AK90" s="81">
        <v>162.07196053755732</v>
      </c>
    </row>
    <row r="91" spans="1:37" ht="15" outlineLevel="1" x14ac:dyDescent="0.25">
      <c r="A91" s="84" t="s">
        <v>180</v>
      </c>
      <c r="B91" s="79"/>
      <c r="C91" s="79"/>
      <c r="D91" s="79"/>
      <c r="E91" s="80"/>
      <c r="F91" s="80" t="s">
        <v>164</v>
      </c>
      <c r="G91" s="81">
        <v>169.98875004450147</v>
      </c>
      <c r="H91" s="81">
        <v>169.59905673565646</v>
      </c>
      <c r="I91" s="81">
        <v>168.77319463290314</v>
      </c>
      <c r="J91" s="81">
        <v>168.09554648478198</v>
      </c>
      <c r="K91" s="81">
        <v>167.31221010533326</v>
      </c>
      <c r="L91" s="81">
        <v>166.66379236865006</v>
      </c>
      <c r="M91" s="81">
        <v>165.79040881568338</v>
      </c>
      <c r="N91" s="81">
        <v>164.76182028014111</v>
      </c>
      <c r="O91" s="81">
        <v>164.23950967178337</v>
      </c>
      <c r="P91" s="81">
        <v>163.33275391694195</v>
      </c>
      <c r="Q91" s="81">
        <v>162.37474337890978</v>
      </c>
      <c r="R91" s="81">
        <v>162.35673797277525</v>
      </c>
      <c r="S91" s="81">
        <v>163.0812828194305</v>
      </c>
      <c r="T91" s="81">
        <v>163.77743989749794</v>
      </c>
      <c r="U91" s="81">
        <v>164.69507032054869</v>
      </c>
      <c r="V91" s="81">
        <v>165.81144568301735</v>
      </c>
      <c r="W91" s="81">
        <v>167.67075053575266</v>
      </c>
      <c r="X91" s="81">
        <v>169.52985518634409</v>
      </c>
      <c r="Y91" s="81">
        <v>167.01928010035516</v>
      </c>
      <c r="Z91" s="81">
        <v>167.00394703707354</v>
      </c>
      <c r="AA91" s="81">
        <v>167.36559939363991</v>
      </c>
      <c r="AB91" s="81">
        <v>167.00803576508315</v>
      </c>
      <c r="AC91" s="81">
        <v>166.48434787606445</v>
      </c>
      <c r="AD91" s="81">
        <v>165.79871256308124</v>
      </c>
      <c r="AE91" s="81">
        <v>165.15075177238606</v>
      </c>
      <c r="AF91" s="81">
        <v>164.44262419686945</v>
      </c>
      <c r="AG91" s="81">
        <v>163.77040121562058</v>
      </c>
      <c r="AH91" s="81">
        <v>163.34890565708187</v>
      </c>
      <c r="AI91" s="81">
        <v>162.65454333394769</v>
      </c>
      <c r="AJ91" s="81">
        <v>162.00629763857859</v>
      </c>
      <c r="AK91" s="81">
        <v>161.28967330877435</v>
      </c>
    </row>
    <row r="92" spans="1:37" ht="15" outlineLevel="2" x14ac:dyDescent="0.25">
      <c r="A92" s="82" t="s">
        <v>181</v>
      </c>
      <c r="B92" s="82" t="s">
        <v>162</v>
      </c>
      <c r="C92" s="82" t="s">
        <v>182</v>
      </c>
      <c r="D92" s="82" t="s">
        <v>114</v>
      </c>
      <c r="E92" s="83" t="s">
        <v>85</v>
      </c>
      <c r="F92" s="80" t="s">
        <v>164</v>
      </c>
      <c r="G92" s="81">
        <v>206.60891115250033</v>
      </c>
      <c r="H92" s="81">
        <v>206.6533881646975</v>
      </c>
      <c r="I92" s="81">
        <v>206.6871708794757</v>
      </c>
      <c r="J92" s="81">
        <v>206.72375707295714</v>
      </c>
      <c r="K92" s="81">
        <v>206.76423078104199</v>
      </c>
      <c r="L92" s="81">
        <v>206.79505002475943</v>
      </c>
      <c r="M92" s="81">
        <v>206.83283879557024</v>
      </c>
      <c r="N92" s="81">
        <v>206.8708177393585</v>
      </c>
      <c r="O92" s="81">
        <v>206.90900313403324</v>
      </c>
      <c r="P92" s="81">
        <v>206.93440976906146</v>
      </c>
      <c r="Q92" s="81">
        <v>206.96568218283528</v>
      </c>
      <c r="R92" s="81">
        <v>206.99931697598953</v>
      </c>
      <c r="S92" s="81">
        <v>207.03730901519452</v>
      </c>
      <c r="T92" s="81">
        <v>207.06726623375252</v>
      </c>
      <c r="U92" s="81">
        <v>207.10751762010884</v>
      </c>
      <c r="V92" s="81">
        <v>207.14088472920267</v>
      </c>
      <c r="W92" s="81">
        <v>207.17006653792646</v>
      </c>
      <c r="X92" s="81">
        <v>207.21956525559438</v>
      </c>
      <c r="Y92" s="81">
        <v>207.28774958095951</v>
      </c>
      <c r="Z92" s="81">
        <v>207.34164402321264</v>
      </c>
      <c r="AA92" s="81">
        <v>207.39151635847034</v>
      </c>
      <c r="AB92" s="81">
        <v>207.44245940614229</v>
      </c>
      <c r="AC92" s="81">
        <v>207.48558343184325</v>
      </c>
      <c r="AD92" s="81">
        <v>207.50902638565051</v>
      </c>
      <c r="AE92" s="81" t="s">
        <v>416</v>
      </c>
      <c r="AF92" s="81" t="s">
        <v>416</v>
      </c>
      <c r="AG92" s="81" t="s">
        <v>416</v>
      </c>
      <c r="AH92" s="81" t="s">
        <v>416</v>
      </c>
      <c r="AI92" s="81" t="s">
        <v>416</v>
      </c>
      <c r="AJ92" s="81" t="s">
        <v>416</v>
      </c>
      <c r="AK92" s="81" t="s">
        <v>416</v>
      </c>
    </row>
    <row r="93" spans="1:37" ht="15" outlineLevel="2" x14ac:dyDescent="0.25">
      <c r="A93" s="79" t="s">
        <v>181</v>
      </c>
      <c r="B93" s="79" t="s">
        <v>162</v>
      </c>
      <c r="C93" s="79" t="s">
        <v>182</v>
      </c>
      <c r="D93" s="79" t="s">
        <v>165</v>
      </c>
      <c r="E93" s="80" t="s">
        <v>85</v>
      </c>
      <c r="F93" s="80" t="s">
        <v>164</v>
      </c>
      <c r="G93" s="81" t="s">
        <v>416</v>
      </c>
      <c r="H93" s="81" t="s">
        <v>416</v>
      </c>
      <c r="I93" s="81" t="s">
        <v>416</v>
      </c>
      <c r="J93" s="81" t="s">
        <v>416</v>
      </c>
      <c r="K93" s="81">
        <v>152.65648295616054</v>
      </c>
      <c r="L93" s="81">
        <v>152.7231927633039</v>
      </c>
      <c r="M93" s="81">
        <v>152.80383702986418</v>
      </c>
      <c r="N93" s="81">
        <v>152.88509887799975</v>
      </c>
      <c r="O93" s="81">
        <v>152.96643106832195</v>
      </c>
      <c r="P93" s="81">
        <v>153.02232822141914</v>
      </c>
      <c r="Q93" s="81">
        <v>153.09009215052134</v>
      </c>
      <c r="R93" s="81">
        <v>153.15731819669696</v>
      </c>
      <c r="S93" s="81">
        <v>153.23328993585383</v>
      </c>
      <c r="T93" s="81">
        <v>153.29320437296977</v>
      </c>
      <c r="U93" s="81">
        <v>153.37370714568226</v>
      </c>
      <c r="V93" s="81">
        <v>153.44042439590797</v>
      </c>
      <c r="W93" s="81">
        <v>153.4975058468012</v>
      </c>
      <c r="X93" s="81">
        <v>153.5908775634002</v>
      </c>
      <c r="Y93" s="81">
        <v>153.69747727213678</v>
      </c>
      <c r="Z93" s="81">
        <v>153.79074451984658</v>
      </c>
      <c r="AA93" s="81">
        <v>153.86717952431931</v>
      </c>
      <c r="AB93" s="81">
        <v>153.96775246371669</v>
      </c>
      <c r="AC93" s="81">
        <v>154.04795350992225</v>
      </c>
      <c r="AD93" s="81">
        <v>154.08993388860418</v>
      </c>
      <c r="AE93" s="81">
        <v>154.11239578528</v>
      </c>
      <c r="AF93" s="81">
        <v>154.10551109011459</v>
      </c>
      <c r="AG93" s="81">
        <v>154.12598436326533</v>
      </c>
      <c r="AH93" s="81">
        <v>154.13484122977326</v>
      </c>
      <c r="AI93" s="81">
        <v>154.1069730585096</v>
      </c>
      <c r="AJ93" s="81" t="s">
        <v>416</v>
      </c>
      <c r="AK93" s="81" t="s">
        <v>416</v>
      </c>
    </row>
    <row r="94" spans="1:37" ht="15" outlineLevel="2" x14ac:dyDescent="0.25">
      <c r="A94" s="82" t="s">
        <v>181</v>
      </c>
      <c r="B94" s="82" t="s">
        <v>162</v>
      </c>
      <c r="C94" s="82" t="s">
        <v>182</v>
      </c>
      <c r="D94" s="82" t="s">
        <v>166</v>
      </c>
      <c r="E94" s="83" t="s">
        <v>85</v>
      </c>
      <c r="F94" s="80" t="s">
        <v>164</v>
      </c>
      <c r="G94" s="81" t="s">
        <v>416</v>
      </c>
      <c r="H94" s="81" t="s">
        <v>416</v>
      </c>
      <c r="I94" s="81" t="s">
        <v>416</v>
      </c>
      <c r="J94" s="81" t="s">
        <v>416</v>
      </c>
      <c r="K94" s="81" t="s">
        <v>416</v>
      </c>
      <c r="L94" s="81" t="s">
        <v>416</v>
      </c>
      <c r="M94" s="81" t="s">
        <v>416</v>
      </c>
      <c r="N94" s="81" t="s">
        <v>416</v>
      </c>
      <c r="O94" s="81">
        <v>149.0876597814015</v>
      </c>
      <c r="P94" s="81">
        <v>149.24448397533115</v>
      </c>
      <c r="Q94" s="81">
        <v>149.43706890560054</v>
      </c>
      <c r="R94" s="81">
        <v>149.64399881007355</v>
      </c>
      <c r="S94" s="81">
        <v>149.87720280677098</v>
      </c>
      <c r="T94" s="81">
        <v>150.06224953527439</v>
      </c>
      <c r="U94" s="81">
        <v>150.30906127056747</v>
      </c>
      <c r="V94" s="81">
        <v>150.51449630948218</v>
      </c>
      <c r="W94" s="81">
        <v>150.68952305838741</v>
      </c>
      <c r="X94" s="81">
        <v>150.96296447619946</v>
      </c>
      <c r="Y94" s="81">
        <v>151.2474490142406</v>
      </c>
      <c r="Z94" s="81">
        <v>151.51002388974706</v>
      </c>
      <c r="AA94" s="81">
        <v>151.71167688728872</v>
      </c>
      <c r="AB94" s="81">
        <v>152.01183792215528</v>
      </c>
      <c r="AC94" s="81">
        <v>152.24526756101505</v>
      </c>
      <c r="AD94" s="81">
        <v>152.36538931879602</v>
      </c>
      <c r="AE94" s="81">
        <v>152.43432422877891</v>
      </c>
      <c r="AF94" s="81">
        <v>152.39557082890033</v>
      </c>
      <c r="AG94" s="81">
        <v>152.43665804186369</v>
      </c>
      <c r="AH94" s="81">
        <v>152.46291986842002</v>
      </c>
      <c r="AI94" s="81">
        <v>152.37787123255774</v>
      </c>
      <c r="AJ94" s="81">
        <v>152.44651763990703</v>
      </c>
      <c r="AK94" s="81">
        <v>152.39555845529856</v>
      </c>
    </row>
    <row r="95" spans="1:37" ht="15" outlineLevel="2" x14ac:dyDescent="0.25">
      <c r="A95" s="79" t="s">
        <v>181</v>
      </c>
      <c r="B95" s="79" t="s">
        <v>162</v>
      </c>
      <c r="C95" s="79" t="s">
        <v>182</v>
      </c>
      <c r="D95" s="79" t="s">
        <v>167</v>
      </c>
      <c r="E95" s="80" t="s">
        <v>85</v>
      </c>
      <c r="F95" s="80" t="s">
        <v>164</v>
      </c>
      <c r="G95" s="81" t="s">
        <v>416</v>
      </c>
      <c r="H95" s="81" t="s">
        <v>416</v>
      </c>
      <c r="I95" s="81" t="s">
        <v>416</v>
      </c>
      <c r="J95" s="81" t="s">
        <v>416</v>
      </c>
      <c r="K95" s="81" t="s">
        <v>416</v>
      </c>
      <c r="L95" s="81" t="s">
        <v>416</v>
      </c>
      <c r="M95" s="81" t="s">
        <v>416</v>
      </c>
      <c r="N95" s="81" t="s">
        <v>416</v>
      </c>
      <c r="O95" s="81" t="s">
        <v>416</v>
      </c>
      <c r="P95" s="81" t="s">
        <v>416</v>
      </c>
      <c r="Q95" s="81" t="s">
        <v>416</v>
      </c>
      <c r="R95" s="81" t="s">
        <v>416</v>
      </c>
      <c r="S95" s="81">
        <v>159.37072601040722</v>
      </c>
      <c r="T95" s="81">
        <v>159.63066578530558</v>
      </c>
      <c r="U95" s="81">
        <v>159.97810598648928</v>
      </c>
      <c r="V95" s="81">
        <v>160.26692576345067</v>
      </c>
      <c r="W95" s="81">
        <v>160.51241080202882</v>
      </c>
      <c r="X95" s="81">
        <v>160.90394979802022</v>
      </c>
      <c r="Y95" s="81">
        <v>161.30624182971292</v>
      </c>
      <c r="Z95" s="81">
        <v>161.68058425638063</v>
      </c>
      <c r="AA95" s="81">
        <v>161.96684024633609</v>
      </c>
      <c r="AB95" s="81">
        <v>162.39180233543175</v>
      </c>
      <c r="AC95" s="81">
        <v>162.72126920868078</v>
      </c>
      <c r="AD95" s="81">
        <v>162.89044784529358</v>
      </c>
      <c r="AE95" s="81">
        <v>162.98837021558612</v>
      </c>
      <c r="AF95" s="81">
        <v>162.93037850215669</v>
      </c>
      <c r="AG95" s="81">
        <v>162.98511291422508</v>
      </c>
      <c r="AH95" s="81">
        <v>163.02226443519638</v>
      </c>
      <c r="AI95" s="81">
        <v>162.90153223555546</v>
      </c>
      <c r="AJ95" s="81">
        <v>162.99845999863996</v>
      </c>
      <c r="AK95" s="81">
        <v>162.92622313557126</v>
      </c>
    </row>
    <row r="96" spans="1:37" ht="15" outlineLevel="2" x14ac:dyDescent="0.25">
      <c r="A96" s="82" t="s">
        <v>181</v>
      </c>
      <c r="B96" s="82" t="s">
        <v>162</v>
      </c>
      <c r="C96" s="82" t="s">
        <v>182</v>
      </c>
      <c r="D96" s="82" t="s">
        <v>168</v>
      </c>
      <c r="E96" s="83" t="s">
        <v>85</v>
      </c>
      <c r="F96" s="80" t="s">
        <v>164</v>
      </c>
      <c r="G96" s="81" t="s">
        <v>416</v>
      </c>
      <c r="H96" s="81" t="s">
        <v>416</v>
      </c>
      <c r="I96" s="81" t="s">
        <v>416</v>
      </c>
      <c r="J96" s="81" t="s">
        <v>416</v>
      </c>
      <c r="K96" s="81" t="s">
        <v>416</v>
      </c>
      <c r="L96" s="81" t="s">
        <v>416</v>
      </c>
      <c r="M96" s="81" t="s">
        <v>416</v>
      </c>
      <c r="N96" s="81" t="s">
        <v>416</v>
      </c>
      <c r="O96" s="81" t="s">
        <v>416</v>
      </c>
      <c r="P96" s="81" t="s">
        <v>416</v>
      </c>
      <c r="Q96" s="81" t="s">
        <v>416</v>
      </c>
      <c r="R96" s="81" t="s">
        <v>416</v>
      </c>
      <c r="S96" s="81" t="s">
        <v>416</v>
      </c>
      <c r="T96" s="81" t="s">
        <v>416</v>
      </c>
      <c r="U96" s="81" t="s">
        <v>416</v>
      </c>
      <c r="V96" s="81" t="s">
        <v>416</v>
      </c>
      <c r="W96" s="81">
        <v>167.02696173554358</v>
      </c>
      <c r="X96" s="81">
        <v>167.46367475744285</v>
      </c>
      <c r="Y96" s="81">
        <v>167.91126666112339</v>
      </c>
      <c r="Z96" s="81">
        <v>168.32834022701846</v>
      </c>
      <c r="AA96" s="81">
        <v>168.64654957594058</v>
      </c>
      <c r="AB96" s="81">
        <v>169.12674865979113</v>
      </c>
      <c r="AC96" s="81">
        <v>169.49999442612562</v>
      </c>
      <c r="AD96" s="81">
        <v>169.6941483776734</v>
      </c>
      <c r="AE96" s="81">
        <v>169.80895606565758</v>
      </c>
      <c r="AF96" s="81">
        <v>169.74872529764079</v>
      </c>
      <c r="AG96" s="81">
        <v>169.81439372094891</v>
      </c>
      <c r="AH96" s="81">
        <v>169.85590372735871</v>
      </c>
      <c r="AI96" s="81">
        <v>169.72091029821354</v>
      </c>
      <c r="AJ96" s="81">
        <v>169.82916649262972</v>
      </c>
      <c r="AK96" s="81">
        <v>169.74842076785222</v>
      </c>
    </row>
    <row r="97" spans="1:37" ht="15" outlineLevel="2" x14ac:dyDescent="0.25">
      <c r="A97" s="79" t="s">
        <v>181</v>
      </c>
      <c r="B97" s="79" t="s">
        <v>162</v>
      </c>
      <c r="C97" s="79" t="s">
        <v>182</v>
      </c>
      <c r="D97" s="79" t="s">
        <v>169</v>
      </c>
      <c r="E97" s="80" t="s">
        <v>85</v>
      </c>
      <c r="F97" s="80" t="s">
        <v>164</v>
      </c>
      <c r="G97" s="81" t="s">
        <v>416</v>
      </c>
      <c r="H97" s="81" t="s">
        <v>416</v>
      </c>
      <c r="I97" s="81" t="s">
        <v>416</v>
      </c>
      <c r="J97" s="81" t="s">
        <v>416</v>
      </c>
      <c r="K97" s="81" t="s">
        <v>416</v>
      </c>
      <c r="L97" s="81" t="s">
        <v>416</v>
      </c>
      <c r="M97" s="81" t="s">
        <v>416</v>
      </c>
      <c r="N97" s="81" t="s">
        <v>416</v>
      </c>
      <c r="O97" s="81" t="s">
        <v>416</v>
      </c>
      <c r="P97" s="81" t="s">
        <v>416</v>
      </c>
      <c r="Q97" s="81" t="s">
        <v>416</v>
      </c>
      <c r="R97" s="81" t="s">
        <v>416</v>
      </c>
      <c r="S97" s="81" t="s">
        <v>416</v>
      </c>
      <c r="T97" s="81" t="s">
        <v>416</v>
      </c>
      <c r="U97" s="81" t="s">
        <v>416</v>
      </c>
      <c r="V97" s="81" t="s">
        <v>416</v>
      </c>
      <c r="W97" s="81" t="s">
        <v>416</v>
      </c>
      <c r="X97" s="81" t="s">
        <v>416</v>
      </c>
      <c r="Y97" s="81" t="s">
        <v>416</v>
      </c>
      <c r="Z97" s="81" t="s">
        <v>416</v>
      </c>
      <c r="AA97" s="81" t="s">
        <v>416</v>
      </c>
      <c r="AB97" s="81">
        <v>169.10553499116907</v>
      </c>
      <c r="AC97" s="81">
        <v>169.4787807575035</v>
      </c>
      <c r="AD97" s="81">
        <v>169.6729347090513</v>
      </c>
      <c r="AE97" s="81">
        <v>169.78774239703543</v>
      </c>
      <c r="AF97" s="81">
        <v>169.72751162901864</v>
      </c>
      <c r="AG97" s="81">
        <v>169.79318005232687</v>
      </c>
      <c r="AH97" s="81">
        <v>169.8399934758921</v>
      </c>
      <c r="AI97" s="81">
        <v>169.71030346390251</v>
      </c>
      <c r="AJ97" s="81">
        <v>169.82386307547418</v>
      </c>
      <c r="AK97" s="81">
        <v>169.74842076785225</v>
      </c>
    </row>
    <row r="98" spans="1:37" ht="15" outlineLevel="2" x14ac:dyDescent="0.25">
      <c r="A98" s="82" t="s">
        <v>181</v>
      </c>
      <c r="B98" s="82" t="s">
        <v>162</v>
      </c>
      <c r="C98" s="82" t="s">
        <v>182</v>
      </c>
      <c r="D98" s="82" t="s">
        <v>170</v>
      </c>
      <c r="E98" s="83" t="s">
        <v>85</v>
      </c>
      <c r="F98" s="80" t="s">
        <v>164</v>
      </c>
      <c r="G98" s="81" t="s">
        <v>416</v>
      </c>
      <c r="H98" s="81" t="s">
        <v>416</v>
      </c>
      <c r="I98" s="81" t="s">
        <v>416</v>
      </c>
      <c r="J98" s="81" t="s">
        <v>416</v>
      </c>
      <c r="K98" s="81" t="s">
        <v>416</v>
      </c>
      <c r="L98" s="81" t="s">
        <v>416</v>
      </c>
      <c r="M98" s="81" t="s">
        <v>416</v>
      </c>
      <c r="N98" s="81" t="s">
        <v>416</v>
      </c>
      <c r="O98" s="81" t="s">
        <v>416</v>
      </c>
      <c r="P98" s="81" t="s">
        <v>416</v>
      </c>
      <c r="Q98" s="81" t="s">
        <v>416</v>
      </c>
      <c r="R98" s="81" t="s">
        <v>416</v>
      </c>
      <c r="S98" s="81" t="s">
        <v>416</v>
      </c>
      <c r="T98" s="81" t="s">
        <v>416</v>
      </c>
      <c r="U98" s="81" t="s">
        <v>416</v>
      </c>
      <c r="V98" s="81" t="s">
        <v>416</v>
      </c>
      <c r="W98" s="81" t="s">
        <v>416</v>
      </c>
      <c r="X98" s="81" t="s">
        <v>416</v>
      </c>
      <c r="Y98" s="81" t="s">
        <v>416</v>
      </c>
      <c r="Z98" s="81" t="s">
        <v>416</v>
      </c>
      <c r="AA98" s="81" t="s">
        <v>416</v>
      </c>
      <c r="AB98" s="81" t="s">
        <v>416</v>
      </c>
      <c r="AC98" s="81" t="s">
        <v>416</v>
      </c>
      <c r="AD98" s="81" t="s">
        <v>416</v>
      </c>
      <c r="AE98" s="81" t="s">
        <v>416</v>
      </c>
      <c r="AF98" s="81">
        <v>169.70099454324102</v>
      </c>
      <c r="AG98" s="81">
        <v>169.76666296654921</v>
      </c>
      <c r="AH98" s="81">
        <v>169.81347639011449</v>
      </c>
      <c r="AI98" s="81">
        <v>169.68378637812484</v>
      </c>
      <c r="AJ98" s="81">
        <v>169.79734598969654</v>
      </c>
      <c r="AK98" s="81">
        <v>169.72190368207458</v>
      </c>
    </row>
    <row r="99" spans="1:37" ht="15" outlineLevel="2" x14ac:dyDescent="0.25">
      <c r="A99" s="79" t="s">
        <v>181</v>
      </c>
      <c r="B99" s="79" t="s">
        <v>162</v>
      </c>
      <c r="C99" s="79" t="s">
        <v>182</v>
      </c>
      <c r="D99" s="79" t="s">
        <v>171</v>
      </c>
      <c r="E99" s="80" t="s">
        <v>85</v>
      </c>
      <c r="F99" s="80" t="s">
        <v>164</v>
      </c>
      <c r="G99" s="81" t="s">
        <v>416</v>
      </c>
      <c r="H99" s="81" t="s">
        <v>416</v>
      </c>
      <c r="I99" s="81" t="s">
        <v>416</v>
      </c>
      <c r="J99" s="81" t="s">
        <v>416</v>
      </c>
      <c r="K99" s="81" t="s">
        <v>416</v>
      </c>
      <c r="L99" s="81" t="s">
        <v>416</v>
      </c>
      <c r="M99" s="81" t="s">
        <v>416</v>
      </c>
      <c r="N99" s="81" t="s">
        <v>416</v>
      </c>
      <c r="O99" s="81" t="s">
        <v>416</v>
      </c>
      <c r="P99" s="81" t="s">
        <v>416</v>
      </c>
      <c r="Q99" s="81" t="s">
        <v>416</v>
      </c>
      <c r="R99" s="81" t="s">
        <v>416</v>
      </c>
      <c r="S99" s="81" t="s">
        <v>416</v>
      </c>
      <c r="T99" s="81" t="s">
        <v>416</v>
      </c>
      <c r="U99" s="81" t="s">
        <v>416</v>
      </c>
      <c r="V99" s="81" t="s">
        <v>416</v>
      </c>
      <c r="W99" s="81" t="s">
        <v>416</v>
      </c>
      <c r="X99" s="81" t="s">
        <v>416</v>
      </c>
      <c r="Y99" s="81" t="s">
        <v>416</v>
      </c>
      <c r="Z99" s="81" t="s">
        <v>416</v>
      </c>
      <c r="AA99" s="81" t="s">
        <v>416</v>
      </c>
      <c r="AB99" s="81" t="s">
        <v>416</v>
      </c>
      <c r="AC99" s="81" t="s">
        <v>416</v>
      </c>
      <c r="AD99" s="81" t="s">
        <v>416</v>
      </c>
      <c r="AE99" s="81" t="s">
        <v>416</v>
      </c>
      <c r="AF99" s="81" t="s">
        <v>416</v>
      </c>
      <c r="AG99" s="81" t="s">
        <v>416</v>
      </c>
      <c r="AH99" s="81">
        <v>169.80286955580343</v>
      </c>
      <c r="AI99" s="81">
        <v>169.67317954381377</v>
      </c>
      <c r="AJ99" s="81">
        <v>169.78673915538548</v>
      </c>
      <c r="AK99" s="81">
        <v>169.71129684776355</v>
      </c>
    </row>
    <row r="100" spans="1:37" ht="15" outlineLevel="2" x14ac:dyDescent="0.25">
      <c r="A100" s="82" t="s">
        <v>181</v>
      </c>
      <c r="B100" s="82" t="s">
        <v>162</v>
      </c>
      <c r="C100" s="82" t="s">
        <v>183</v>
      </c>
      <c r="D100" s="82" t="s">
        <v>114</v>
      </c>
      <c r="E100" s="83" t="s">
        <v>85</v>
      </c>
      <c r="F100" s="80" t="s">
        <v>164</v>
      </c>
      <c r="G100" s="81">
        <v>234.90365223470255</v>
      </c>
      <c r="H100" s="81">
        <v>234.94815700498748</v>
      </c>
      <c r="I100" s="81">
        <v>234.98193970985025</v>
      </c>
      <c r="J100" s="81">
        <v>235.01855117691915</v>
      </c>
      <c r="K100" s="81">
        <v>235.05905055568059</v>
      </c>
      <c r="L100" s="81">
        <v>235.08989502006989</v>
      </c>
      <c r="M100" s="81">
        <v>235.12770951083925</v>
      </c>
      <c r="N100" s="81">
        <v>235.16568839557883</v>
      </c>
      <c r="O100" s="81">
        <v>235.20391095515146</v>
      </c>
      <c r="P100" s="81">
        <v>235.22934144566767</v>
      </c>
      <c r="Q100" s="81">
        <v>235.26062302152465</v>
      </c>
      <c r="R100" s="81">
        <v>235.29426254593037</v>
      </c>
      <c r="S100" s="81">
        <v>235.33225592596978</v>
      </c>
      <c r="T100" s="81">
        <v>235.3622131445278</v>
      </c>
      <c r="U100" s="81">
        <v>235.402464530884</v>
      </c>
      <c r="V100" s="81">
        <v>235.43583348378709</v>
      </c>
      <c r="W100" s="81">
        <v>235.46515461804947</v>
      </c>
      <c r="X100" s="81">
        <v>235.51526464966139</v>
      </c>
      <c r="Y100" s="81">
        <v>235.58668379180105</v>
      </c>
      <c r="Z100" s="81">
        <v>235.64215621537147</v>
      </c>
      <c r="AA100" s="81">
        <v>235.69456147567354</v>
      </c>
      <c r="AB100" s="81">
        <v>235.74564721632018</v>
      </c>
      <c r="AC100" s="81">
        <v>235.78942833470006</v>
      </c>
      <c r="AD100" s="81">
        <v>235.8134043436385</v>
      </c>
      <c r="AE100" s="81">
        <v>235.82384041474145</v>
      </c>
      <c r="AF100" s="81">
        <v>235.82968450380631</v>
      </c>
      <c r="AG100" s="81">
        <v>235.85035343953103</v>
      </c>
      <c r="AH100" s="81" t="s">
        <v>416</v>
      </c>
      <c r="AI100" s="81" t="s">
        <v>416</v>
      </c>
      <c r="AJ100" s="81" t="s">
        <v>416</v>
      </c>
      <c r="AK100" s="81" t="s">
        <v>416</v>
      </c>
    </row>
    <row r="101" spans="1:37" ht="15" outlineLevel="2" x14ac:dyDescent="0.25">
      <c r="A101" s="79" t="s">
        <v>181</v>
      </c>
      <c r="B101" s="79" t="s">
        <v>162</v>
      </c>
      <c r="C101" s="79" t="s">
        <v>183</v>
      </c>
      <c r="D101" s="79" t="s">
        <v>165</v>
      </c>
      <c r="E101" s="80" t="s">
        <v>85</v>
      </c>
      <c r="F101" s="80" t="s">
        <v>164</v>
      </c>
      <c r="G101" s="81" t="s">
        <v>416</v>
      </c>
      <c r="H101" s="81" t="s">
        <v>416</v>
      </c>
      <c r="I101" s="81" t="s">
        <v>416</v>
      </c>
      <c r="J101" s="81" t="s">
        <v>416</v>
      </c>
      <c r="K101" s="81">
        <v>276.18500940564428</v>
      </c>
      <c r="L101" s="81">
        <v>276.25182932030702</v>
      </c>
      <c r="M101" s="81">
        <v>276.33258587415537</v>
      </c>
      <c r="N101" s="81">
        <v>276.41384746449904</v>
      </c>
      <c r="O101" s="81">
        <v>276.49534190802137</v>
      </c>
      <c r="P101" s="81">
        <v>276.55134320856683</v>
      </c>
      <c r="Q101" s="81">
        <v>276.61914713716828</v>
      </c>
      <c r="R101" s="81">
        <v>276.68639383887495</v>
      </c>
      <c r="S101" s="81">
        <v>276.76237143179952</v>
      </c>
      <c r="T101" s="81">
        <v>276.82228586891557</v>
      </c>
      <c r="U101" s="81">
        <v>276.90278864162809</v>
      </c>
      <c r="V101" s="81">
        <v>276.9695139414909</v>
      </c>
      <c r="W101" s="81">
        <v>277.02720365490774</v>
      </c>
      <c r="X101" s="81">
        <v>277.12324422436751</v>
      </c>
      <c r="Y101" s="81">
        <v>277.24396638211294</v>
      </c>
      <c r="Z101" s="81">
        <v>277.34412272501567</v>
      </c>
      <c r="AA101" s="81">
        <v>277.43161588433219</v>
      </c>
      <c r="AB101" s="81">
        <v>277.53281178768646</v>
      </c>
      <c r="AC101" s="81">
        <v>277.61588154593966</v>
      </c>
      <c r="AD101" s="81">
        <v>277.66018911791679</v>
      </c>
      <c r="AE101" s="81">
        <v>277.68203147516255</v>
      </c>
      <c r="AF101" s="81">
        <v>277.68238477023635</v>
      </c>
      <c r="AG101" s="81">
        <v>277.71098913632198</v>
      </c>
      <c r="AH101" s="81">
        <v>277.71996948240911</v>
      </c>
      <c r="AI101" s="81">
        <v>277.69267882149938</v>
      </c>
      <c r="AJ101" s="81">
        <v>277.7169404787337</v>
      </c>
      <c r="AK101" s="81">
        <v>277.70014593278029</v>
      </c>
    </row>
    <row r="102" spans="1:37" ht="15" outlineLevel="2" x14ac:dyDescent="0.25">
      <c r="A102" s="82" t="s">
        <v>181</v>
      </c>
      <c r="B102" s="82" t="s">
        <v>162</v>
      </c>
      <c r="C102" s="82" t="s">
        <v>183</v>
      </c>
      <c r="D102" s="82" t="s">
        <v>166</v>
      </c>
      <c r="E102" s="83" t="s">
        <v>85</v>
      </c>
      <c r="F102" s="80" t="s">
        <v>164</v>
      </c>
      <c r="G102" s="81" t="s">
        <v>416</v>
      </c>
      <c r="H102" s="81" t="s">
        <v>416</v>
      </c>
      <c r="I102" s="81" t="s">
        <v>416</v>
      </c>
      <c r="J102" s="81" t="s">
        <v>416</v>
      </c>
      <c r="K102" s="81" t="s">
        <v>416</v>
      </c>
      <c r="L102" s="81" t="s">
        <v>416</v>
      </c>
      <c r="M102" s="81" t="s">
        <v>416</v>
      </c>
      <c r="N102" s="81" t="s">
        <v>416</v>
      </c>
      <c r="O102" s="81">
        <v>278.44582525278958</v>
      </c>
      <c r="P102" s="81">
        <v>278.60275850882249</v>
      </c>
      <c r="Q102" s="81">
        <v>278.79538532614345</v>
      </c>
      <c r="R102" s="81">
        <v>279.0023368608696</v>
      </c>
      <c r="S102" s="81">
        <v>279.23554698757056</v>
      </c>
      <c r="T102" s="81">
        <v>279.42059371607399</v>
      </c>
      <c r="U102" s="81">
        <v>279.66740545136702</v>
      </c>
      <c r="V102" s="81">
        <v>279.87284891977635</v>
      </c>
      <c r="W102" s="81">
        <v>280.04851263474609</v>
      </c>
      <c r="X102" s="81">
        <v>280.32474884697211</v>
      </c>
      <c r="Y102" s="81">
        <v>280.62402226385421</v>
      </c>
      <c r="Z102" s="81">
        <v>280.89381132679131</v>
      </c>
      <c r="AA102" s="81">
        <v>281.10704430681938</v>
      </c>
      <c r="AB102" s="81">
        <v>281.40785770293536</v>
      </c>
      <c r="AC102" s="81">
        <v>281.6442914266301</v>
      </c>
      <c r="AD102" s="81">
        <v>281.76685019655122</v>
      </c>
      <c r="AE102" s="81">
        <v>281.83513633141285</v>
      </c>
      <c r="AF102" s="81">
        <v>281.80396247815753</v>
      </c>
      <c r="AG102" s="81">
        <v>281.85356448541637</v>
      </c>
      <c r="AH102" s="81">
        <v>281.87995561847868</v>
      </c>
      <c r="AI102" s="81">
        <v>281.79551174533498</v>
      </c>
      <c r="AJ102" s="81">
        <v>281.86494604148544</v>
      </c>
      <c r="AK102" s="81">
        <v>281.81409642792596</v>
      </c>
    </row>
    <row r="103" spans="1:37" ht="15" outlineLevel="2" x14ac:dyDescent="0.25">
      <c r="A103" s="79" t="s">
        <v>181</v>
      </c>
      <c r="B103" s="79" t="s">
        <v>162</v>
      </c>
      <c r="C103" s="79" t="s">
        <v>183</v>
      </c>
      <c r="D103" s="79" t="s">
        <v>167</v>
      </c>
      <c r="E103" s="80" t="s">
        <v>85</v>
      </c>
      <c r="F103" s="80" t="s">
        <v>164</v>
      </c>
      <c r="G103" s="81" t="s">
        <v>416</v>
      </c>
      <c r="H103" s="81" t="s">
        <v>416</v>
      </c>
      <c r="I103" s="81" t="s">
        <v>416</v>
      </c>
      <c r="J103" s="81" t="s">
        <v>416</v>
      </c>
      <c r="K103" s="81" t="s">
        <v>416</v>
      </c>
      <c r="L103" s="81" t="s">
        <v>416</v>
      </c>
      <c r="M103" s="81" t="s">
        <v>416</v>
      </c>
      <c r="N103" s="81" t="s">
        <v>416</v>
      </c>
      <c r="O103" s="81" t="s">
        <v>416</v>
      </c>
      <c r="P103" s="81" t="s">
        <v>416</v>
      </c>
      <c r="Q103" s="81" t="s">
        <v>416</v>
      </c>
      <c r="R103" s="81" t="s">
        <v>416</v>
      </c>
      <c r="S103" s="81">
        <v>280.77332658419397</v>
      </c>
      <c r="T103" s="81">
        <v>281.03326635909247</v>
      </c>
      <c r="U103" s="81">
        <v>281.38070656027605</v>
      </c>
      <c r="V103" s="81">
        <v>281.66953424830473</v>
      </c>
      <c r="W103" s="81">
        <v>281.91561707852281</v>
      </c>
      <c r="X103" s="81">
        <v>282.30977898463311</v>
      </c>
      <c r="Y103" s="81">
        <v>282.7259503556312</v>
      </c>
      <c r="Z103" s="81">
        <v>283.10706328574554</v>
      </c>
      <c r="AA103" s="81">
        <v>283.40418707087377</v>
      </c>
      <c r="AB103" s="81">
        <v>283.829761399966</v>
      </c>
      <c r="AC103" s="81">
        <v>284.16204760206182</v>
      </c>
      <c r="AD103" s="81">
        <v>284.33351337069769</v>
      </c>
      <c r="AE103" s="81">
        <v>284.43082686656925</v>
      </c>
      <c r="AF103" s="81">
        <v>284.37994854560844</v>
      </c>
      <c r="AG103" s="81">
        <v>284.44267407860031</v>
      </c>
      <c r="AH103" s="81">
        <v>284.47994695352207</v>
      </c>
      <c r="AI103" s="81">
        <v>284.35978232273209</v>
      </c>
      <c r="AJ103" s="81">
        <v>284.45744951820529</v>
      </c>
      <c r="AK103" s="81">
        <v>284.38531548739189</v>
      </c>
    </row>
    <row r="104" spans="1:37" ht="15" outlineLevel="2" x14ac:dyDescent="0.25">
      <c r="A104" s="82" t="s">
        <v>181</v>
      </c>
      <c r="B104" s="82" t="s">
        <v>162</v>
      </c>
      <c r="C104" s="82" t="s">
        <v>183</v>
      </c>
      <c r="D104" s="82" t="s">
        <v>168</v>
      </c>
      <c r="E104" s="83" t="s">
        <v>85</v>
      </c>
      <c r="F104" s="80" t="s">
        <v>164</v>
      </c>
      <c r="G104" s="81" t="s">
        <v>416</v>
      </c>
      <c r="H104" s="81" t="s">
        <v>416</v>
      </c>
      <c r="I104" s="81" t="s">
        <v>416</v>
      </c>
      <c r="J104" s="81" t="s">
        <v>416</v>
      </c>
      <c r="K104" s="81" t="s">
        <v>416</v>
      </c>
      <c r="L104" s="81" t="s">
        <v>416</v>
      </c>
      <c r="M104" s="81" t="s">
        <v>416</v>
      </c>
      <c r="N104" s="81" t="s">
        <v>416</v>
      </c>
      <c r="O104" s="81" t="s">
        <v>416</v>
      </c>
      <c r="P104" s="81" t="s">
        <v>416</v>
      </c>
      <c r="Q104" s="81" t="s">
        <v>416</v>
      </c>
      <c r="R104" s="81" t="s">
        <v>416</v>
      </c>
      <c r="S104" s="81" t="s">
        <v>416</v>
      </c>
      <c r="T104" s="81" t="s">
        <v>416</v>
      </c>
      <c r="U104" s="81" t="s">
        <v>416</v>
      </c>
      <c r="V104" s="81" t="s">
        <v>416</v>
      </c>
      <c r="W104" s="81">
        <v>282.63912382054929</v>
      </c>
      <c r="X104" s="81">
        <v>283.07833463735119</v>
      </c>
      <c r="Y104" s="81">
        <v>283.53914382313343</v>
      </c>
      <c r="Z104" s="81">
        <v>283.96266493325618</v>
      </c>
      <c r="AA104" s="81">
        <v>284.2912236735624</v>
      </c>
      <c r="AB104" s="81">
        <v>284.77200579300063</v>
      </c>
      <c r="AC104" s="81">
        <v>285.14793640361228</v>
      </c>
      <c r="AD104" s="81">
        <v>285.34426838888976</v>
      </c>
      <c r="AE104" s="81">
        <v>285.45849624632086</v>
      </c>
      <c r="AF104" s="81">
        <v>285.40503955543323</v>
      </c>
      <c r="AG104" s="81">
        <v>285.47831791587402</v>
      </c>
      <c r="AH104" s="81">
        <v>285.51994348753954</v>
      </c>
      <c r="AI104" s="81">
        <v>285.38549055369094</v>
      </c>
      <c r="AJ104" s="81">
        <v>285.49445090889316</v>
      </c>
      <c r="AK104" s="81">
        <v>285.41380311117842</v>
      </c>
    </row>
    <row r="105" spans="1:37" ht="15" outlineLevel="2" x14ac:dyDescent="0.25">
      <c r="A105" s="79" t="s">
        <v>181</v>
      </c>
      <c r="B105" s="79" t="s">
        <v>162</v>
      </c>
      <c r="C105" s="79" t="s">
        <v>183</v>
      </c>
      <c r="D105" s="79" t="s">
        <v>169</v>
      </c>
      <c r="E105" s="80" t="s">
        <v>85</v>
      </c>
      <c r="F105" s="80" t="s">
        <v>164</v>
      </c>
      <c r="G105" s="81" t="s">
        <v>416</v>
      </c>
      <c r="H105" s="81" t="s">
        <v>416</v>
      </c>
      <c r="I105" s="81" t="s">
        <v>416</v>
      </c>
      <c r="J105" s="81" t="s">
        <v>416</v>
      </c>
      <c r="K105" s="81" t="s">
        <v>416</v>
      </c>
      <c r="L105" s="81" t="s">
        <v>416</v>
      </c>
      <c r="M105" s="81" t="s">
        <v>416</v>
      </c>
      <c r="N105" s="81" t="s">
        <v>416</v>
      </c>
      <c r="O105" s="81" t="s">
        <v>416</v>
      </c>
      <c r="P105" s="81" t="s">
        <v>416</v>
      </c>
      <c r="Q105" s="81" t="s">
        <v>416</v>
      </c>
      <c r="R105" s="81" t="s">
        <v>416</v>
      </c>
      <c r="S105" s="81" t="s">
        <v>416</v>
      </c>
      <c r="T105" s="81" t="s">
        <v>416</v>
      </c>
      <c r="U105" s="81" t="s">
        <v>416</v>
      </c>
      <c r="V105" s="81" t="s">
        <v>416</v>
      </c>
      <c r="W105" s="81" t="s">
        <v>416</v>
      </c>
      <c r="X105" s="81" t="s">
        <v>416</v>
      </c>
      <c r="Y105" s="81" t="s">
        <v>416</v>
      </c>
      <c r="Z105" s="81" t="s">
        <v>416</v>
      </c>
      <c r="AA105" s="81" t="s">
        <v>416</v>
      </c>
      <c r="AB105" s="81">
        <v>187.55131217795201</v>
      </c>
      <c r="AC105" s="81">
        <v>187.9249861852758</v>
      </c>
      <c r="AD105" s="81">
        <v>188.11948753995861</v>
      </c>
      <c r="AE105" s="81">
        <v>188.23420274317121</v>
      </c>
      <c r="AF105" s="81">
        <v>188.17505246146638</v>
      </c>
      <c r="AG105" s="81">
        <v>188.24193469334944</v>
      </c>
      <c r="AH105" s="81">
        <v>188.28876654993138</v>
      </c>
      <c r="AI105" s="81">
        <v>188.159162748618</v>
      </c>
      <c r="AJ105" s="81">
        <v>188.27283467601893</v>
      </c>
      <c r="AK105" s="81">
        <v>188.19740798806725</v>
      </c>
    </row>
    <row r="106" spans="1:37" ht="15" outlineLevel="2" x14ac:dyDescent="0.25">
      <c r="A106" s="82" t="s">
        <v>181</v>
      </c>
      <c r="B106" s="82" t="s">
        <v>162</v>
      </c>
      <c r="C106" s="82" t="s">
        <v>183</v>
      </c>
      <c r="D106" s="82" t="s">
        <v>170</v>
      </c>
      <c r="E106" s="83" t="s">
        <v>85</v>
      </c>
      <c r="F106" s="80" t="s">
        <v>164</v>
      </c>
      <c r="G106" s="81" t="s">
        <v>416</v>
      </c>
      <c r="H106" s="81" t="s">
        <v>416</v>
      </c>
      <c r="I106" s="81" t="s">
        <v>416</v>
      </c>
      <c r="J106" s="81" t="s">
        <v>416</v>
      </c>
      <c r="K106" s="81" t="s">
        <v>416</v>
      </c>
      <c r="L106" s="81" t="s">
        <v>416</v>
      </c>
      <c r="M106" s="81" t="s">
        <v>416</v>
      </c>
      <c r="N106" s="81" t="s">
        <v>416</v>
      </c>
      <c r="O106" s="81" t="s">
        <v>416</v>
      </c>
      <c r="P106" s="81" t="s">
        <v>416</v>
      </c>
      <c r="Q106" s="81" t="s">
        <v>416</v>
      </c>
      <c r="R106" s="81" t="s">
        <v>416</v>
      </c>
      <c r="S106" s="81" t="s">
        <v>416</v>
      </c>
      <c r="T106" s="81" t="s">
        <v>416</v>
      </c>
      <c r="U106" s="81" t="s">
        <v>416</v>
      </c>
      <c r="V106" s="81" t="s">
        <v>416</v>
      </c>
      <c r="W106" s="81" t="s">
        <v>416</v>
      </c>
      <c r="X106" s="81" t="s">
        <v>416</v>
      </c>
      <c r="Y106" s="81" t="s">
        <v>416</v>
      </c>
      <c r="Z106" s="81" t="s">
        <v>416</v>
      </c>
      <c r="AA106" s="81" t="s">
        <v>416</v>
      </c>
      <c r="AB106" s="81" t="s">
        <v>416</v>
      </c>
      <c r="AC106" s="81" t="s">
        <v>416</v>
      </c>
      <c r="AD106" s="81" t="s">
        <v>416</v>
      </c>
      <c r="AE106" s="81" t="s">
        <v>416</v>
      </c>
      <c r="AF106" s="81">
        <v>188.14853537568868</v>
      </c>
      <c r="AG106" s="81">
        <v>188.21541760757177</v>
      </c>
      <c r="AH106" s="81">
        <v>188.26224946415374</v>
      </c>
      <c r="AI106" s="81">
        <v>188.13264566284033</v>
      </c>
      <c r="AJ106" s="81">
        <v>188.24631759024129</v>
      </c>
      <c r="AK106" s="81">
        <v>188.17089090228961</v>
      </c>
    </row>
    <row r="107" spans="1:37" ht="15" outlineLevel="2" x14ac:dyDescent="0.25">
      <c r="A107" s="79" t="s">
        <v>181</v>
      </c>
      <c r="B107" s="79" t="s">
        <v>162</v>
      </c>
      <c r="C107" s="79" t="s">
        <v>183</v>
      </c>
      <c r="D107" s="79" t="s">
        <v>171</v>
      </c>
      <c r="E107" s="80" t="s">
        <v>85</v>
      </c>
      <c r="F107" s="80" t="s">
        <v>164</v>
      </c>
      <c r="G107" s="81" t="s">
        <v>416</v>
      </c>
      <c r="H107" s="81" t="s">
        <v>416</v>
      </c>
      <c r="I107" s="81" t="s">
        <v>416</v>
      </c>
      <c r="J107" s="81" t="s">
        <v>416</v>
      </c>
      <c r="K107" s="81" t="s">
        <v>416</v>
      </c>
      <c r="L107" s="81" t="s">
        <v>416</v>
      </c>
      <c r="M107" s="81" t="s">
        <v>416</v>
      </c>
      <c r="N107" s="81" t="s">
        <v>416</v>
      </c>
      <c r="O107" s="81" t="s">
        <v>416</v>
      </c>
      <c r="P107" s="81" t="s">
        <v>416</v>
      </c>
      <c r="Q107" s="81" t="s">
        <v>416</v>
      </c>
      <c r="R107" s="81" t="s">
        <v>416</v>
      </c>
      <c r="S107" s="81" t="s">
        <v>416</v>
      </c>
      <c r="T107" s="81" t="s">
        <v>416</v>
      </c>
      <c r="U107" s="81" t="s">
        <v>416</v>
      </c>
      <c r="V107" s="81" t="s">
        <v>416</v>
      </c>
      <c r="W107" s="81" t="s">
        <v>416</v>
      </c>
      <c r="X107" s="81" t="s">
        <v>416</v>
      </c>
      <c r="Y107" s="81" t="s">
        <v>416</v>
      </c>
      <c r="Z107" s="81" t="s">
        <v>416</v>
      </c>
      <c r="AA107" s="81" t="s">
        <v>416</v>
      </c>
      <c r="AB107" s="81" t="s">
        <v>416</v>
      </c>
      <c r="AC107" s="81" t="s">
        <v>416</v>
      </c>
      <c r="AD107" s="81" t="s">
        <v>416</v>
      </c>
      <c r="AE107" s="81" t="s">
        <v>416</v>
      </c>
      <c r="AF107" s="81" t="s">
        <v>416</v>
      </c>
      <c r="AG107" s="81" t="s">
        <v>416</v>
      </c>
      <c r="AH107" s="81" t="s">
        <v>416</v>
      </c>
      <c r="AI107" s="81">
        <v>188.12203882852927</v>
      </c>
      <c r="AJ107" s="81">
        <v>188.23571075593026</v>
      </c>
      <c r="AK107" s="81">
        <v>188.16028406797858</v>
      </c>
    </row>
    <row r="108" spans="1:37" ht="15" outlineLevel="2" x14ac:dyDescent="0.25">
      <c r="A108" s="82" t="s">
        <v>181</v>
      </c>
      <c r="B108" s="82" t="s">
        <v>162</v>
      </c>
      <c r="C108" s="82" t="s">
        <v>184</v>
      </c>
      <c r="D108" s="82" t="s">
        <v>114</v>
      </c>
      <c r="E108" s="83" t="s">
        <v>85</v>
      </c>
      <c r="F108" s="80" t="s">
        <v>164</v>
      </c>
      <c r="G108" s="81">
        <v>234.90365223470255</v>
      </c>
      <c r="H108" s="81">
        <v>234.94815700498751</v>
      </c>
      <c r="I108" s="81">
        <v>234.98193970985028</v>
      </c>
      <c r="J108" s="81">
        <v>235.01855117691917</v>
      </c>
      <c r="K108" s="81">
        <v>235.05905055568064</v>
      </c>
      <c r="L108" s="81">
        <v>235.08989502006989</v>
      </c>
      <c r="M108" s="81">
        <v>235.12770951083928</v>
      </c>
      <c r="N108" s="81">
        <v>235.16568839557885</v>
      </c>
      <c r="O108" s="81">
        <v>235.20391095515146</v>
      </c>
      <c r="P108" s="81">
        <v>235.2293414456677</v>
      </c>
      <c r="Q108" s="81">
        <v>235.26062302152462</v>
      </c>
      <c r="R108" s="81">
        <v>235.29426254593034</v>
      </c>
      <c r="S108" s="81">
        <v>235.3322559259698</v>
      </c>
      <c r="T108" s="81">
        <v>235.3622131445278</v>
      </c>
      <c r="U108" s="81">
        <v>235.40246453088409</v>
      </c>
      <c r="V108" s="81">
        <v>235.43583348378706</v>
      </c>
      <c r="W108" s="81">
        <v>235.46515461804947</v>
      </c>
      <c r="X108" s="81">
        <v>235.51526464966145</v>
      </c>
      <c r="Y108" s="81">
        <v>235.58668379180102</v>
      </c>
      <c r="Z108" s="81">
        <v>235.64215621537147</v>
      </c>
      <c r="AA108" s="81">
        <v>235.69456147567362</v>
      </c>
      <c r="AB108" s="81">
        <v>235.74564721632021</v>
      </c>
      <c r="AC108" s="81">
        <v>235.78942833470012</v>
      </c>
      <c r="AD108" s="81">
        <v>235.81340434363847</v>
      </c>
      <c r="AE108" s="81">
        <v>235.82384041474148</v>
      </c>
      <c r="AF108" s="81">
        <v>235.82968450380628</v>
      </c>
      <c r="AG108" s="81">
        <v>235.85035343953106</v>
      </c>
      <c r="AH108" s="81">
        <v>235.85494029870875</v>
      </c>
      <c r="AI108" s="81" t="s">
        <v>416</v>
      </c>
      <c r="AJ108" s="81" t="s">
        <v>416</v>
      </c>
      <c r="AK108" s="81" t="s">
        <v>416</v>
      </c>
    </row>
    <row r="109" spans="1:37" ht="15" outlineLevel="2" x14ac:dyDescent="0.25">
      <c r="A109" s="79" t="s">
        <v>181</v>
      </c>
      <c r="B109" s="79" t="s">
        <v>162</v>
      </c>
      <c r="C109" s="79" t="s">
        <v>184</v>
      </c>
      <c r="D109" s="79" t="s">
        <v>165</v>
      </c>
      <c r="E109" s="80" t="s">
        <v>85</v>
      </c>
      <c r="F109" s="80" t="s">
        <v>164</v>
      </c>
      <c r="G109" s="81" t="s">
        <v>416</v>
      </c>
      <c r="H109" s="81" t="s">
        <v>416</v>
      </c>
      <c r="I109" s="81" t="s">
        <v>416</v>
      </c>
      <c r="J109" s="81" t="s">
        <v>416</v>
      </c>
      <c r="K109" s="81">
        <v>276.18500940564417</v>
      </c>
      <c r="L109" s="81">
        <v>276.25182932030708</v>
      </c>
      <c r="M109" s="81">
        <v>276.33258587415548</v>
      </c>
      <c r="N109" s="81">
        <v>276.41384746449899</v>
      </c>
      <c r="O109" s="81">
        <v>276.49534190802137</v>
      </c>
      <c r="P109" s="81">
        <v>276.55134320856678</v>
      </c>
      <c r="Q109" s="81">
        <v>276.61914713716828</v>
      </c>
      <c r="R109" s="81">
        <v>276.68639383887495</v>
      </c>
      <c r="S109" s="81">
        <v>276.76237143179952</v>
      </c>
      <c r="T109" s="81">
        <v>276.82228586891563</v>
      </c>
      <c r="U109" s="81">
        <v>276.90278864162804</v>
      </c>
      <c r="V109" s="81">
        <v>276.96951394149079</v>
      </c>
      <c r="W109" s="81">
        <v>277.02720365490779</v>
      </c>
      <c r="X109" s="81">
        <v>277.12324422436745</v>
      </c>
      <c r="Y109" s="81">
        <v>277.243966382113</v>
      </c>
      <c r="Z109" s="81">
        <v>277.34412272501572</v>
      </c>
      <c r="AA109" s="81">
        <v>277.43161588433225</v>
      </c>
      <c r="AB109" s="81">
        <v>277.53281178768646</v>
      </c>
      <c r="AC109" s="81">
        <v>277.6158815459396</v>
      </c>
      <c r="AD109" s="81">
        <v>277.66018911791679</v>
      </c>
      <c r="AE109" s="81">
        <v>277.68203147516249</v>
      </c>
      <c r="AF109" s="81">
        <v>277.6823847702363</v>
      </c>
      <c r="AG109" s="81">
        <v>277.71098913632193</v>
      </c>
      <c r="AH109" s="81">
        <v>277.71996948240911</v>
      </c>
      <c r="AI109" s="81">
        <v>277.69267882149944</v>
      </c>
      <c r="AJ109" s="81">
        <v>277.71694047873376</v>
      </c>
      <c r="AK109" s="81">
        <v>277.70014593278023</v>
      </c>
    </row>
    <row r="110" spans="1:37" ht="15" outlineLevel="2" x14ac:dyDescent="0.25">
      <c r="A110" s="82" t="s">
        <v>181</v>
      </c>
      <c r="B110" s="82" t="s">
        <v>162</v>
      </c>
      <c r="C110" s="82" t="s">
        <v>184</v>
      </c>
      <c r="D110" s="82" t="s">
        <v>166</v>
      </c>
      <c r="E110" s="83" t="s">
        <v>85</v>
      </c>
      <c r="F110" s="80" t="s">
        <v>164</v>
      </c>
      <c r="G110" s="81" t="s">
        <v>416</v>
      </c>
      <c r="H110" s="81" t="s">
        <v>416</v>
      </c>
      <c r="I110" s="81" t="s">
        <v>416</v>
      </c>
      <c r="J110" s="81" t="s">
        <v>416</v>
      </c>
      <c r="K110" s="81" t="s">
        <v>416</v>
      </c>
      <c r="L110" s="81" t="s">
        <v>416</v>
      </c>
      <c r="M110" s="81" t="s">
        <v>416</v>
      </c>
      <c r="N110" s="81" t="s">
        <v>416</v>
      </c>
      <c r="O110" s="81">
        <v>278.44582525278963</v>
      </c>
      <c r="P110" s="81">
        <v>278.60275850882255</v>
      </c>
      <c r="Q110" s="81">
        <v>278.79538532614345</v>
      </c>
      <c r="R110" s="81">
        <v>279.00233686086955</v>
      </c>
      <c r="S110" s="81">
        <v>279.23554698757056</v>
      </c>
      <c r="T110" s="81">
        <v>279.42059371607399</v>
      </c>
      <c r="U110" s="81">
        <v>279.66740545136702</v>
      </c>
      <c r="V110" s="81">
        <v>279.87284891977635</v>
      </c>
      <c r="W110" s="81">
        <v>280.04851263474603</v>
      </c>
      <c r="X110" s="81">
        <v>280.32474884697206</v>
      </c>
      <c r="Y110" s="81">
        <v>280.62402226385421</v>
      </c>
      <c r="Z110" s="81">
        <v>280.89381132679119</v>
      </c>
      <c r="AA110" s="81">
        <v>281.10704430681932</v>
      </c>
      <c r="AB110" s="81">
        <v>281.40785770293547</v>
      </c>
      <c r="AC110" s="81">
        <v>281.6442914266301</v>
      </c>
      <c r="AD110" s="81">
        <v>281.76685019655122</v>
      </c>
      <c r="AE110" s="81">
        <v>281.83513633141285</v>
      </c>
      <c r="AF110" s="81">
        <v>281.80396247815759</v>
      </c>
      <c r="AG110" s="81">
        <v>281.85356448541643</v>
      </c>
      <c r="AH110" s="81">
        <v>281.87995561847862</v>
      </c>
      <c r="AI110" s="81">
        <v>281.79551174533486</v>
      </c>
      <c r="AJ110" s="81">
        <v>281.86494604148538</v>
      </c>
      <c r="AK110" s="81">
        <v>281.81409642792596</v>
      </c>
    </row>
    <row r="111" spans="1:37" ht="15" outlineLevel="2" x14ac:dyDescent="0.25">
      <c r="A111" s="79" t="s">
        <v>181</v>
      </c>
      <c r="B111" s="79" t="s">
        <v>162</v>
      </c>
      <c r="C111" s="79" t="s">
        <v>184</v>
      </c>
      <c r="D111" s="79" t="s">
        <v>167</v>
      </c>
      <c r="E111" s="80" t="s">
        <v>85</v>
      </c>
      <c r="F111" s="80" t="s">
        <v>164</v>
      </c>
      <c r="G111" s="81" t="s">
        <v>416</v>
      </c>
      <c r="H111" s="81" t="s">
        <v>416</v>
      </c>
      <c r="I111" s="81" t="s">
        <v>416</v>
      </c>
      <c r="J111" s="81" t="s">
        <v>416</v>
      </c>
      <c r="K111" s="81" t="s">
        <v>416</v>
      </c>
      <c r="L111" s="81" t="s">
        <v>416</v>
      </c>
      <c r="M111" s="81" t="s">
        <v>416</v>
      </c>
      <c r="N111" s="81" t="s">
        <v>416</v>
      </c>
      <c r="O111" s="81" t="s">
        <v>416</v>
      </c>
      <c r="P111" s="81" t="s">
        <v>416</v>
      </c>
      <c r="Q111" s="81" t="s">
        <v>416</v>
      </c>
      <c r="R111" s="81" t="s">
        <v>416</v>
      </c>
      <c r="S111" s="81">
        <v>280.77332658419408</v>
      </c>
      <c r="T111" s="81">
        <v>281.03326635909247</v>
      </c>
      <c r="U111" s="81">
        <v>281.38070656027611</v>
      </c>
      <c r="V111" s="81">
        <v>281.66953424830473</v>
      </c>
      <c r="W111" s="81">
        <v>281.91561707852287</v>
      </c>
      <c r="X111" s="81">
        <v>282.30977898463328</v>
      </c>
      <c r="Y111" s="81">
        <v>282.72595035563131</v>
      </c>
      <c r="Z111" s="81">
        <v>283.10706328574554</v>
      </c>
      <c r="AA111" s="81">
        <v>283.40418707087377</v>
      </c>
      <c r="AB111" s="81">
        <v>283.82976139996595</v>
      </c>
      <c r="AC111" s="81">
        <v>284.16204760206165</v>
      </c>
      <c r="AD111" s="81">
        <v>284.33351337069774</v>
      </c>
      <c r="AE111" s="81">
        <v>284.43082686656925</v>
      </c>
      <c r="AF111" s="81">
        <v>284.37994854560839</v>
      </c>
      <c r="AG111" s="81">
        <v>284.44267407860036</v>
      </c>
      <c r="AH111" s="81">
        <v>284.47994695352219</v>
      </c>
      <c r="AI111" s="81">
        <v>284.35978232273203</v>
      </c>
      <c r="AJ111" s="81">
        <v>284.45744951820535</v>
      </c>
      <c r="AK111" s="81">
        <v>284.38531548739195</v>
      </c>
    </row>
    <row r="112" spans="1:37" ht="15" outlineLevel="2" x14ac:dyDescent="0.25">
      <c r="A112" s="82" t="s">
        <v>181</v>
      </c>
      <c r="B112" s="82" t="s">
        <v>162</v>
      </c>
      <c r="C112" s="82" t="s">
        <v>184</v>
      </c>
      <c r="D112" s="82" t="s">
        <v>168</v>
      </c>
      <c r="E112" s="83" t="s">
        <v>85</v>
      </c>
      <c r="F112" s="80" t="s">
        <v>164</v>
      </c>
      <c r="G112" s="81" t="s">
        <v>416</v>
      </c>
      <c r="H112" s="81" t="s">
        <v>416</v>
      </c>
      <c r="I112" s="81" t="s">
        <v>416</v>
      </c>
      <c r="J112" s="81" t="s">
        <v>416</v>
      </c>
      <c r="K112" s="81" t="s">
        <v>416</v>
      </c>
      <c r="L112" s="81" t="s">
        <v>416</v>
      </c>
      <c r="M112" s="81" t="s">
        <v>416</v>
      </c>
      <c r="N112" s="81" t="s">
        <v>416</v>
      </c>
      <c r="O112" s="81" t="s">
        <v>416</v>
      </c>
      <c r="P112" s="81" t="s">
        <v>416</v>
      </c>
      <c r="Q112" s="81" t="s">
        <v>416</v>
      </c>
      <c r="R112" s="81" t="s">
        <v>416</v>
      </c>
      <c r="S112" s="81" t="s">
        <v>416</v>
      </c>
      <c r="T112" s="81" t="s">
        <v>416</v>
      </c>
      <c r="U112" s="81" t="s">
        <v>416</v>
      </c>
      <c r="V112" s="81" t="s">
        <v>416</v>
      </c>
      <c r="W112" s="81">
        <v>282.63912382054934</v>
      </c>
      <c r="X112" s="81">
        <v>283.07833463735125</v>
      </c>
      <c r="Y112" s="81">
        <v>283.53914382313349</v>
      </c>
      <c r="Z112" s="81">
        <v>283.96266493325618</v>
      </c>
      <c r="AA112" s="81">
        <v>284.29122367356246</v>
      </c>
      <c r="AB112" s="81">
        <v>284.77200579300063</v>
      </c>
      <c r="AC112" s="81">
        <v>285.14793640361222</v>
      </c>
      <c r="AD112" s="81">
        <v>285.34426838888976</v>
      </c>
      <c r="AE112" s="81">
        <v>285.45849624632069</v>
      </c>
      <c r="AF112" s="81">
        <v>285.40503955543323</v>
      </c>
      <c r="AG112" s="81">
        <v>285.47831791587402</v>
      </c>
      <c r="AH112" s="81">
        <v>285.51994348753948</v>
      </c>
      <c r="AI112" s="81">
        <v>285.38549055369094</v>
      </c>
      <c r="AJ112" s="81">
        <v>285.49445090889316</v>
      </c>
      <c r="AK112" s="81">
        <v>285.41380311117842</v>
      </c>
    </row>
    <row r="113" spans="1:37" ht="15" outlineLevel="2" x14ac:dyDescent="0.25">
      <c r="A113" s="79" t="s">
        <v>181</v>
      </c>
      <c r="B113" s="79" t="s">
        <v>162</v>
      </c>
      <c r="C113" s="79" t="s">
        <v>184</v>
      </c>
      <c r="D113" s="79" t="s">
        <v>169</v>
      </c>
      <c r="E113" s="80" t="s">
        <v>85</v>
      </c>
      <c r="F113" s="80" t="s">
        <v>164</v>
      </c>
      <c r="G113" s="81" t="s">
        <v>416</v>
      </c>
      <c r="H113" s="81" t="s">
        <v>416</v>
      </c>
      <c r="I113" s="81" t="s">
        <v>416</v>
      </c>
      <c r="J113" s="81" t="s">
        <v>416</v>
      </c>
      <c r="K113" s="81" t="s">
        <v>416</v>
      </c>
      <c r="L113" s="81" t="s">
        <v>416</v>
      </c>
      <c r="M113" s="81" t="s">
        <v>416</v>
      </c>
      <c r="N113" s="81" t="s">
        <v>416</v>
      </c>
      <c r="O113" s="81" t="s">
        <v>416</v>
      </c>
      <c r="P113" s="81" t="s">
        <v>416</v>
      </c>
      <c r="Q113" s="81" t="s">
        <v>416</v>
      </c>
      <c r="R113" s="81" t="s">
        <v>416</v>
      </c>
      <c r="S113" s="81" t="s">
        <v>416</v>
      </c>
      <c r="T113" s="81" t="s">
        <v>416</v>
      </c>
      <c r="U113" s="81" t="s">
        <v>416</v>
      </c>
      <c r="V113" s="81" t="s">
        <v>416</v>
      </c>
      <c r="W113" s="81" t="s">
        <v>416</v>
      </c>
      <c r="X113" s="81" t="s">
        <v>416</v>
      </c>
      <c r="Y113" s="81" t="s">
        <v>416</v>
      </c>
      <c r="Z113" s="81" t="s">
        <v>416</v>
      </c>
      <c r="AA113" s="81" t="s">
        <v>416</v>
      </c>
      <c r="AB113" s="81" t="s">
        <v>416</v>
      </c>
      <c r="AC113" s="81">
        <v>187.92498618527577</v>
      </c>
      <c r="AD113" s="81">
        <v>188.11948753995861</v>
      </c>
      <c r="AE113" s="81">
        <v>188.23420274317118</v>
      </c>
      <c r="AF113" s="81">
        <v>188.17505246146635</v>
      </c>
      <c r="AG113" s="81">
        <v>188.24193469334944</v>
      </c>
      <c r="AH113" s="81">
        <v>188.28876654993144</v>
      </c>
      <c r="AI113" s="81">
        <v>188.15916274861797</v>
      </c>
      <c r="AJ113" s="81">
        <v>188.27283467601893</v>
      </c>
      <c r="AK113" s="81">
        <v>188.19740798806725</v>
      </c>
    </row>
    <row r="114" spans="1:37" ht="15" outlineLevel="2" x14ac:dyDescent="0.25">
      <c r="A114" s="82" t="s">
        <v>181</v>
      </c>
      <c r="B114" s="82" t="s">
        <v>162</v>
      </c>
      <c r="C114" s="82" t="s">
        <v>184</v>
      </c>
      <c r="D114" s="82" t="s">
        <v>170</v>
      </c>
      <c r="E114" s="83" t="s">
        <v>85</v>
      </c>
      <c r="F114" s="80" t="s">
        <v>164</v>
      </c>
      <c r="G114" s="81" t="s">
        <v>416</v>
      </c>
      <c r="H114" s="81" t="s">
        <v>416</v>
      </c>
      <c r="I114" s="81" t="s">
        <v>416</v>
      </c>
      <c r="J114" s="81" t="s">
        <v>416</v>
      </c>
      <c r="K114" s="81" t="s">
        <v>416</v>
      </c>
      <c r="L114" s="81" t="s">
        <v>416</v>
      </c>
      <c r="M114" s="81" t="s">
        <v>416</v>
      </c>
      <c r="N114" s="81" t="s">
        <v>416</v>
      </c>
      <c r="O114" s="81" t="s">
        <v>416</v>
      </c>
      <c r="P114" s="81" t="s">
        <v>416</v>
      </c>
      <c r="Q114" s="81" t="s">
        <v>416</v>
      </c>
      <c r="R114" s="81" t="s">
        <v>416</v>
      </c>
      <c r="S114" s="81" t="s">
        <v>416</v>
      </c>
      <c r="T114" s="81" t="s">
        <v>416</v>
      </c>
      <c r="U114" s="81" t="s">
        <v>416</v>
      </c>
      <c r="V114" s="81" t="s">
        <v>416</v>
      </c>
      <c r="W114" s="81" t="s">
        <v>416</v>
      </c>
      <c r="X114" s="81" t="s">
        <v>416</v>
      </c>
      <c r="Y114" s="81" t="s">
        <v>416</v>
      </c>
      <c r="Z114" s="81" t="s">
        <v>416</v>
      </c>
      <c r="AA114" s="81" t="s">
        <v>416</v>
      </c>
      <c r="AB114" s="81" t="s">
        <v>416</v>
      </c>
      <c r="AC114" s="81" t="s">
        <v>416</v>
      </c>
      <c r="AD114" s="81" t="s">
        <v>416</v>
      </c>
      <c r="AE114" s="81" t="s">
        <v>416</v>
      </c>
      <c r="AF114" s="81">
        <v>188.14853537568874</v>
      </c>
      <c r="AG114" s="81">
        <v>188.21541760757171</v>
      </c>
      <c r="AH114" s="81">
        <v>188.26224946415377</v>
      </c>
      <c r="AI114" s="81">
        <v>188.13264566284028</v>
      </c>
      <c r="AJ114" s="81">
        <v>188.24631759024132</v>
      </c>
      <c r="AK114" s="81">
        <v>188.17089090228959</v>
      </c>
    </row>
    <row r="115" spans="1:37" ht="15" outlineLevel="2" x14ac:dyDescent="0.25">
      <c r="A115" s="79" t="s">
        <v>181</v>
      </c>
      <c r="B115" s="79" t="s">
        <v>162</v>
      </c>
      <c r="C115" s="79" t="s">
        <v>184</v>
      </c>
      <c r="D115" s="79" t="s">
        <v>171</v>
      </c>
      <c r="E115" s="80" t="s">
        <v>85</v>
      </c>
      <c r="F115" s="80" t="s">
        <v>164</v>
      </c>
      <c r="G115" s="81" t="s">
        <v>416</v>
      </c>
      <c r="H115" s="81" t="s">
        <v>416</v>
      </c>
      <c r="I115" s="81" t="s">
        <v>416</v>
      </c>
      <c r="J115" s="81" t="s">
        <v>416</v>
      </c>
      <c r="K115" s="81" t="s">
        <v>416</v>
      </c>
      <c r="L115" s="81" t="s">
        <v>416</v>
      </c>
      <c r="M115" s="81" t="s">
        <v>416</v>
      </c>
      <c r="N115" s="81" t="s">
        <v>416</v>
      </c>
      <c r="O115" s="81" t="s">
        <v>416</v>
      </c>
      <c r="P115" s="81" t="s">
        <v>416</v>
      </c>
      <c r="Q115" s="81" t="s">
        <v>416</v>
      </c>
      <c r="R115" s="81" t="s">
        <v>416</v>
      </c>
      <c r="S115" s="81" t="s">
        <v>416</v>
      </c>
      <c r="T115" s="81" t="s">
        <v>416</v>
      </c>
      <c r="U115" s="81" t="s">
        <v>416</v>
      </c>
      <c r="V115" s="81" t="s">
        <v>416</v>
      </c>
      <c r="W115" s="81" t="s">
        <v>416</v>
      </c>
      <c r="X115" s="81" t="s">
        <v>416</v>
      </c>
      <c r="Y115" s="81" t="s">
        <v>416</v>
      </c>
      <c r="Z115" s="81" t="s">
        <v>416</v>
      </c>
      <c r="AA115" s="81" t="s">
        <v>416</v>
      </c>
      <c r="AB115" s="81" t="s">
        <v>416</v>
      </c>
      <c r="AC115" s="81" t="s">
        <v>416</v>
      </c>
      <c r="AD115" s="81" t="s">
        <v>416</v>
      </c>
      <c r="AE115" s="81" t="s">
        <v>416</v>
      </c>
      <c r="AF115" s="81" t="s">
        <v>416</v>
      </c>
      <c r="AG115" s="81" t="s">
        <v>416</v>
      </c>
      <c r="AH115" s="81" t="s">
        <v>416</v>
      </c>
      <c r="AI115" s="81">
        <v>188.12203882852924</v>
      </c>
      <c r="AJ115" s="81">
        <v>188.2357107559302</v>
      </c>
      <c r="AK115" s="81">
        <v>188.16028406797858</v>
      </c>
    </row>
    <row r="116" spans="1:37" ht="15" outlineLevel="2" x14ac:dyDescent="0.25">
      <c r="A116" s="82" t="s">
        <v>181</v>
      </c>
      <c r="B116" s="82" t="s">
        <v>177</v>
      </c>
      <c r="C116" s="82" t="s">
        <v>182</v>
      </c>
      <c r="D116" s="82" t="s">
        <v>114</v>
      </c>
      <c r="E116" s="83" t="s">
        <v>85</v>
      </c>
      <c r="F116" s="80" t="s">
        <v>164</v>
      </c>
      <c r="G116" s="81">
        <v>163.68026982803781</v>
      </c>
      <c r="H116" s="81">
        <v>163.69605919058154</v>
      </c>
      <c r="I116" s="81">
        <v>163.70810049797947</v>
      </c>
      <c r="J116" s="81">
        <v>163.72107897323573</v>
      </c>
      <c r="K116" s="81">
        <v>163.73544666323158</v>
      </c>
      <c r="L116" s="81">
        <v>163.74635903464403</v>
      </c>
      <c r="M116" s="81">
        <v>163.75977343059199</v>
      </c>
      <c r="N116" s="81">
        <v>163.77331621976904</v>
      </c>
      <c r="O116" s="81">
        <v>163.78683055700657</v>
      </c>
      <c r="P116" s="81">
        <v>163.79582216571072</v>
      </c>
      <c r="Q116" s="81">
        <v>163.8069435613003</v>
      </c>
      <c r="R116" s="81">
        <v>163.81892221280239</v>
      </c>
      <c r="S116" s="81">
        <v>163.83246582369614</v>
      </c>
      <c r="T116" s="81">
        <v>163.84313650769406</v>
      </c>
      <c r="U116" s="81">
        <v>163.85749669952529</v>
      </c>
      <c r="V116" s="81">
        <v>163.87159279033415</v>
      </c>
      <c r="W116" s="81">
        <v>163.88122947101354</v>
      </c>
      <c r="X116" s="81">
        <v>163.93601016601812</v>
      </c>
      <c r="Y116" s="81">
        <v>164.00044337431765</v>
      </c>
      <c r="Z116" s="81">
        <v>164.07517320563042</v>
      </c>
      <c r="AA116" s="81">
        <v>164.11473485608397</v>
      </c>
      <c r="AB116" s="81">
        <v>164.15712025730195</v>
      </c>
      <c r="AC116" s="81">
        <v>164.13434034449477</v>
      </c>
      <c r="AD116" s="81">
        <v>164.17928274422601</v>
      </c>
      <c r="AE116" s="81">
        <v>164.2135271881827</v>
      </c>
      <c r="AF116" s="81">
        <v>164.2110180385358</v>
      </c>
      <c r="AG116" s="81">
        <v>164.16559576316831</v>
      </c>
      <c r="AH116" s="81">
        <v>164.26621160428419</v>
      </c>
      <c r="AI116" s="81">
        <v>164.24080940391624</v>
      </c>
      <c r="AJ116" s="81">
        <v>164.31352249311752</v>
      </c>
      <c r="AK116" s="81">
        <v>164.34916937026986</v>
      </c>
    </row>
    <row r="117" spans="1:37" ht="15" outlineLevel="2" x14ac:dyDescent="0.25">
      <c r="A117" s="79" t="s">
        <v>181</v>
      </c>
      <c r="B117" s="79" t="s">
        <v>177</v>
      </c>
      <c r="C117" s="79" t="s">
        <v>182</v>
      </c>
      <c r="D117" s="79" t="s">
        <v>165</v>
      </c>
      <c r="E117" s="80" t="s">
        <v>85</v>
      </c>
      <c r="F117" s="80" t="s">
        <v>164</v>
      </c>
      <c r="G117" s="81" t="s">
        <v>416</v>
      </c>
      <c r="H117" s="81" t="s">
        <v>416</v>
      </c>
      <c r="I117" s="81" t="s">
        <v>416</v>
      </c>
      <c r="J117" s="81" t="s">
        <v>416</v>
      </c>
      <c r="K117" s="81">
        <v>151.66662742430793</v>
      </c>
      <c r="L117" s="81">
        <v>151.69500344714854</v>
      </c>
      <c r="M117" s="81">
        <v>151.72838351906009</v>
      </c>
      <c r="N117" s="81">
        <v>151.76202037742985</v>
      </c>
      <c r="O117" s="81">
        <v>151.79560033192055</v>
      </c>
      <c r="P117" s="81">
        <v>151.82013482934451</v>
      </c>
      <c r="Q117" s="81">
        <v>151.84892890053933</v>
      </c>
      <c r="R117" s="81">
        <v>151.87288620354349</v>
      </c>
      <c r="S117" s="81">
        <v>151.89997342533101</v>
      </c>
      <c r="T117" s="81">
        <v>151.92131479332684</v>
      </c>
      <c r="U117" s="81">
        <v>151.95003517698936</v>
      </c>
      <c r="V117" s="81">
        <v>151.97594520455735</v>
      </c>
      <c r="W117" s="81">
        <v>151.99553891187708</v>
      </c>
      <c r="X117" s="81">
        <v>152.06491966605788</v>
      </c>
      <c r="Y117" s="81">
        <v>152.14169006071211</v>
      </c>
      <c r="Z117" s="81">
        <v>152.22908664690098</v>
      </c>
      <c r="AA117" s="81">
        <v>152.27726582038159</v>
      </c>
      <c r="AB117" s="81">
        <v>152.33711185293893</v>
      </c>
      <c r="AC117" s="81">
        <v>152.32802557817385</v>
      </c>
      <c r="AD117" s="81">
        <v>152.37900335732354</v>
      </c>
      <c r="AE117" s="81">
        <v>152.41724807355547</v>
      </c>
      <c r="AF117" s="81">
        <v>152.41027972653032</v>
      </c>
      <c r="AG117" s="81">
        <v>152.36547529367766</v>
      </c>
      <c r="AH117" s="81">
        <v>152.46656836826915</v>
      </c>
      <c r="AI117" s="81">
        <v>152.4360770385851</v>
      </c>
      <c r="AJ117" s="81">
        <v>152.51204281285132</v>
      </c>
      <c r="AK117" s="81">
        <v>152.54421272824706</v>
      </c>
    </row>
    <row r="118" spans="1:37" ht="15" outlineLevel="2" x14ac:dyDescent="0.25">
      <c r="A118" s="82" t="s">
        <v>181</v>
      </c>
      <c r="B118" s="82" t="s">
        <v>177</v>
      </c>
      <c r="C118" s="82" t="s">
        <v>182</v>
      </c>
      <c r="D118" s="82" t="s">
        <v>166</v>
      </c>
      <c r="E118" s="83" t="s">
        <v>85</v>
      </c>
      <c r="F118" s="80" t="s">
        <v>164</v>
      </c>
      <c r="G118" s="81" t="s">
        <v>416</v>
      </c>
      <c r="H118" s="81" t="s">
        <v>416</v>
      </c>
      <c r="I118" s="81" t="s">
        <v>416</v>
      </c>
      <c r="J118" s="81" t="s">
        <v>416</v>
      </c>
      <c r="K118" s="81" t="s">
        <v>416</v>
      </c>
      <c r="L118" s="81" t="s">
        <v>416</v>
      </c>
      <c r="M118" s="81" t="s">
        <v>416</v>
      </c>
      <c r="N118" s="81" t="s">
        <v>416</v>
      </c>
      <c r="O118" s="81">
        <v>158.22625423669882</v>
      </c>
      <c r="P118" s="81">
        <v>158.28675516893949</v>
      </c>
      <c r="Q118" s="81">
        <v>158.36003482249271</v>
      </c>
      <c r="R118" s="81">
        <v>158.43845801152085</v>
      </c>
      <c r="S118" s="81">
        <v>158.526270956899</v>
      </c>
      <c r="T118" s="81">
        <v>158.59684634090215</v>
      </c>
      <c r="U118" s="81">
        <v>158.68955877190533</v>
      </c>
      <c r="V118" s="81">
        <v>158.76998380763055</v>
      </c>
      <c r="W118" s="81">
        <v>158.83585752222075</v>
      </c>
      <c r="X118" s="81">
        <v>158.9761035484795</v>
      </c>
      <c r="Y118" s="81">
        <v>159.11838417387884</v>
      </c>
      <c r="Z118" s="81">
        <v>159.27570129378864</v>
      </c>
      <c r="AA118" s="81">
        <v>159.36795019947792</v>
      </c>
      <c r="AB118" s="81">
        <v>159.50537104265413</v>
      </c>
      <c r="AC118" s="81">
        <v>159.53974431490258</v>
      </c>
      <c r="AD118" s="81">
        <v>159.62693353980146</v>
      </c>
      <c r="AE118" s="81">
        <v>159.69056184150523</v>
      </c>
      <c r="AF118" s="81">
        <v>159.66636165840893</v>
      </c>
      <c r="AG118" s="81">
        <v>159.6097458027688</v>
      </c>
      <c r="AH118" s="81">
        <v>159.74381330489479</v>
      </c>
      <c r="AI118" s="81">
        <v>159.68666383668082</v>
      </c>
      <c r="AJ118" s="81">
        <v>159.79718870097142</v>
      </c>
      <c r="AK118" s="81">
        <v>159.82758795995204</v>
      </c>
    </row>
    <row r="119" spans="1:37" ht="15" outlineLevel="2" x14ac:dyDescent="0.25">
      <c r="A119" s="79" t="s">
        <v>181</v>
      </c>
      <c r="B119" s="79" t="s">
        <v>177</v>
      </c>
      <c r="C119" s="79" t="s">
        <v>182</v>
      </c>
      <c r="D119" s="79" t="s">
        <v>167</v>
      </c>
      <c r="E119" s="80" t="s">
        <v>85</v>
      </c>
      <c r="F119" s="80" t="s">
        <v>164</v>
      </c>
      <c r="G119" s="81" t="s">
        <v>416</v>
      </c>
      <c r="H119" s="81" t="s">
        <v>416</v>
      </c>
      <c r="I119" s="81" t="s">
        <v>416</v>
      </c>
      <c r="J119" s="81" t="s">
        <v>416</v>
      </c>
      <c r="K119" s="81" t="s">
        <v>416</v>
      </c>
      <c r="L119" s="81" t="s">
        <v>416</v>
      </c>
      <c r="M119" s="81" t="s">
        <v>416</v>
      </c>
      <c r="N119" s="81" t="s">
        <v>416</v>
      </c>
      <c r="O119" s="81" t="s">
        <v>416</v>
      </c>
      <c r="P119" s="81" t="s">
        <v>416</v>
      </c>
      <c r="Q119" s="81" t="s">
        <v>416</v>
      </c>
      <c r="R119" s="81" t="s">
        <v>416</v>
      </c>
      <c r="S119" s="81">
        <v>154.51605627461254</v>
      </c>
      <c r="T119" s="81">
        <v>154.61330836861052</v>
      </c>
      <c r="U119" s="81">
        <v>154.74192127919181</v>
      </c>
      <c r="V119" s="81">
        <v>154.85221765024082</v>
      </c>
      <c r="W119" s="81">
        <v>154.9429366978502</v>
      </c>
      <c r="X119" s="81">
        <v>155.13215860743043</v>
      </c>
      <c r="Y119" s="81">
        <v>155.31951480458352</v>
      </c>
      <c r="Z119" s="81">
        <v>155.52420101523754</v>
      </c>
      <c r="AA119" s="81">
        <v>155.6491075819481</v>
      </c>
      <c r="AB119" s="81">
        <v>155.83385504951411</v>
      </c>
      <c r="AC119" s="81">
        <v>155.89708455463213</v>
      </c>
      <c r="AD119" s="81">
        <v>156.00509889452093</v>
      </c>
      <c r="AE119" s="81">
        <v>156.08318724500114</v>
      </c>
      <c r="AF119" s="81">
        <v>156.04812659429118</v>
      </c>
      <c r="AG119" s="81">
        <v>155.9862669351038</v>
      </c>
      <c r="AH119" s="81">
        <v>156.13629251154362</v>
      </c>
      <c r="AI119" s="81">
        <v>156.06342514840102</v>
      </c>
      <c r="AJ119" s="81">
        <v>156.19232335183597</v>
      </c>
      <c r="AK119" s="81">
        <v>156.2197988418026</v>
      </c>
    </row>
    <row r="120" spans="1:37" ht="15" outlineLevel="2" x14ac:dyDescent="0.25">
      <c r="A120" s="82" t="s">
        <v>181</v>
      </c>
      <c r="B120" s="82" t="s">
        <v>177</v>
      </c>
      <c r="C120" s="82" t="s">
        <v>182</v>
      </c>
      <c r="D120" s="82" t="s">
        <v>168</v>
      </c>
      <c r="E120" s="83" t="s">
        <v>85</v>
      </c>
      <c r="F120" s="80" t="s">
        <v>164</v>
      </c>
      <c r="G120" s="81" t="s">
        <v>416</v>
      </c>
      <c r="H120" s="81" t="s">
        <v>416</v>
      </c>
      <c r="I120" s="81" t="s">
        <v>416</v>
      </c>
      <c r="J120" s="81" t="s">
        <v>416</v>
      </c>
      <c r="K120" s="81" t="s">
        <v>416</v>
      </c>
      <c r="L120" s="81" t="s">
        <v>416</v>
      </c>
      <c r="M120" s="81" t="s">
        <v>416</v>
      </c>
      <c r="N120" s="81" t="s">
        <v>416</v>
      </c>
      <c r="O120" s="81" t="s">
        <v>416</v>
      </c>
      <c r="P120" s="81" t="s">
        <v>416</v>
      </c>
      <c r="Q120" s="81" t="s">
        <v>416</v>
      </c>
      <c r="R120" s="81" t="s">
        <v>416</v>
      </c>
      <c r="S120" s="81" t="s">
        <v>416</v>
      </c>
      <c r="T120" s="81" t="s">
        <v>416</v>
      </c>
      <c r="U120" s="81" t="s">
        <v>416</v>
      </c>
      <c r="V120" s="81" t="s">
        <v>416</v>
      </c>
      <c r="W120" s="81">
        <v>155.17287591018257</v>
      </c>
      <c r="X120" s="81">
        <v>155.37948388743527</v>
      </c>
      <c r="Y120" s="81">
        <v>155.5827894576785</v>
      </c>
      <c r="Z120" s="81">
        <v>155.80444569653147</v>
      </c>
      <c r="AA120" s="81">
        <v>155.94011536212039</v>
      </c>
      <c r="AB120" s="81">
        <v>156.15060295213652</v>
      </c>
      <c r="AC120" s="81">
        <v>156.23154840531311</v>
      </c>
      <c r="AD120" s="81">
        <v>156.35484710433451</v>
      </c>
      <c r="AE120" s="81">
        <v>156.44558405005992</v>
      </c>
      <c r="AF120" s="81">
        <v>156.41275069262886</v>
      </c>
      <c r="AG120" s="81">
        <v>156.35486786802167</v>
      </c>
      <c r="AH120" s="81">
        <v>156.51231399792044</v>
      </c>
      <c r="AI120" s="81">
        <v>156.43294905615858</v>
      </c>
      <c r="AJ120" s="81">
        <v>156.56991612718235</v>
      </c>
      <c r="AK120" s="81">
        <v>156.59662738866211</v>
      </c>
    </row>
    <row r="121" spans="1:37" ht="15" outlineLevel="2" x14ac:dyDescent="0.25">
      <c r="A121" s="79" t="s">
        <v>181</v>
      </c>
      <c r="B121" s="79" t="s">
        <v>177</v>
      </c>
      <c r="C121" s="79" t="s">
        <v>182</v>
      </c>
      <c r="D121" s="79" t="s">
        <v>169</v>
      </c>
      <c r="E121" s="80" t="s">
        <v>85</v>
      </c>
      <c r="F121" s="80" t="s">
        <v>164</v>
      </c>
      <c r="G121" s="81" t="s">
        <v>416</v>
      </c>
      <c r="H121" s="81" t="s">
        <v>416</v>
      </c>
      <c r="I121" s="81" t="s">
        <v>416</v>
      </c>
      <c r="J121" s="81" t="s">
        <v>416</v>
      </c>
      <c r="K121" s="81" t="s">
        <v>416</v>
      </c>
      <c r="L121" s="81" t="s">
        <v>416</v>
      </c>
      <c r="M121" s="81" t="s">
        <v>416</v>
      </c>
      <c r="N121" s="81" t="s">
        <v>416</v>
      </c>
      <c r="O121" s="81" t="s">
        <v>416</v>
      </c>
      <c r="P121" s="81" t="s">
        <v>416</v>
      </c>
      <c r="Q121" s="81" t="s">
        <v>416</v>
      </c>
      <c r="R121" s="81" t="s">
        <v>416</v>
      </c>
      <c r="S121" s="81" t="s">
        <v>416</v>
      </c>
      <c r="T121" s="81" t="s">
        <v>416</v>
      </c>
      <c r="U121" s="81" t="s">
        <v>416</v>
      </c>
      <c r="V121" s="81" t="s">
        <v>416</v>
      </c>
      <c r="W121" s="81" t="s">
        <v>416</v>
      </c>
      <c r="X121" s="81" t="s">
        <v>416</v>
      </c>
      <c r="Y121" s="81" t="s">
        <v>416</v>
      </c>
      <c r="Z121" s="81" t="s">
        <v>416</v>
      </c>
      <c r="AA121" s="81" t="s">
        <v>416</v>
      </c>
      <c r="AB121" s="81">
        <v>156.12439783207392</v>
      </c>
      <c r="AC121" s="81">
        <v>156.20534328525048</v>
      </c>
      <c r="AD121" s="81">
        <v>156.32864198427188</v>
      </c>
      <c r="AE121" s="81">
        <v>156.41937892999732</v>
      </c>
      <c r="AF121" s="81">
        <v>156.38654557256626</v>
      </c>
      <c r="AG121" s="81">
        <v>156.32866274795913</v>
      </c>
      <c r="AH121" s="81">
        <v>156.49266015787347</v>
      </c>
      <c r="AI121" s="81">
        <v>156.41984649612724</v>
      </c>
      <c r="AJ121" s="81">
        <v>156.56336484716672</v>
      </c>
      <c r="AK121" s="81">
        <v>156.59662738866211</v>
      </c>
    </row>
    <row r="122" spans="1:37" ht="15" outlineLevel="2" x14ac:dyDescent="0.25">
      <c r="A122" s="82" t="s">
        <v>181</v>
      </c>
      <c r="B122" s="82" t="s">
        <v>177</v>
      </c>
      <c r="C122" s="82" t="s">
        <v>182</v>
      </c>
      <c r="D122" s="82" t="s">
        <v>170</v>
      </c>
      <c r="E122" s="83" t="s">
        <v>85</v>
      </c>
      <c r="F122" s="80" t="s">
        <v>164</v>
      </c>
      <c r="G122" s="81" t="s">
        <v>416</v>
      </c>
      <c r="H122" s="81" t="s">
        <v>416</v>
      </c>
      <c r="I122" s="81" t="s">
        <v>416</v>
      </c>
      <c r="J122" s="81" t="s">
        <v>416</v>
      </c>
      <c r="K122" s="81" t="s">
        <v>416</v>
      </c>
      <c r="L122" s="81" t="s">
        <v>416</v>
      </c>
      <c r="M122" s="81" t="s">
        <v>416</v>
      </c>
      <c r="N122" s="81" t="s">
        <v>416</v>
      </c>
      <c r="O122" s="81" t="s">
        <v>416</v>
      </c>
      <c r="P122" s="81" t="s">
        <v>416</v>
      </c>
      <c r="Q122" s="81" t="s">
        <v>416</v>
      </c>
      <c r="R122" s="81" t="s">
        <v>416</v>
      </c>
      <c r="S122" s="81" t="s">
        <v>416</v>
      </c>
      <c r="T122" s="81" t="s">
        <v>416</v>
      </c>
      <c r="U122" s="81" t="s">
        <v>416</v>
      </c>
      <c r="V122" s="81" t="s">
        <v>416</v>
      </c>
      <c r="W122" s="81" t="s">
        <v>416</v>
      </c>
      <c r="X122" s="81" t="s">
        <v>416</v>
      </c>
      <c r="Y122" s="81" t="s">
        <v>416</v>
      </c>
      <c r="Z122" s="81" t="s">
        <v>416</v>
      </c>
      <c r="AA122" s="81" t="s">
        <v>416</v>
      </c>
      <c r="AB122" s="81" t="s">
        <v>416</v>
      </c>
      <c r="AC122" s="81" t="s">
        <v>416</v>
      </c>
      <c r="AD122" s="81" t="s">
        <v>416</v>
      </c>
      <c r="AE122" s="81" t="s">
        <v>416</v>
      </c>
      <c r="AF122" s="81">
        <v>156.47748817470784</v>
      </c>
      <c r="AG122" s="81">
        <v>156.41934409636721</v>
      </c>
      <c r="AH122" s="81">
        <v>156.5839235712119</v>
      </c>
      <c r="AI122" s="81">
        <v>156.51095414060742</v>
      </c>
      <c r="AJ122" s="81">
        <v>156.65489841849993</v>
      </c>
      <c r="AK122" s="81">
        <v>156.68836078498083</v>
      </c>
    </row>
    <row r="123" spans="1:37" ht="15" outlineLevel="2" x14ac:dyDescent="0.25">
      <c r="A123" s="79" t="s">
        <v>181</v>
      </c>
      <c r="B123" s="79" t="s">
        <v>177</v>
      </c>
      <c r="C123" s="79" t="s">
        <v>182</v>
      </c>
      <c r="D123" s="79" t="s">
        <v>171</v>
      </c>
      <c r="E123" s="80" t="s">
        <v>85</v>
      </c>
      <c r="F123" s="80" t="s">
        <v>164</v>
      </c>
      <c r="G123" s="81" t="s">
        <v>416</v>
      </c>
      <c r="H123" s="81" t="s">
        <v>416</v>
      </c>
      <c r="I123" s="81" t="s">
        <v>416</v>
      </c>
      <c r="J123" s="81" t="s">
        <v>416</v>
      </c>
      <c r="K123" s="81" t="s">
        <v>416</v>
      </c>
      <c r="L123" s="81" t="s">
        <v>416</v>
      </c>
      <c r="M123" s="81" t="s">
        <v>416</v>
      </c>
      <c r="N123" s="81" t="s">
        <v>416</v>
      </c>
      <c r="O123" s="81" t="s">
        <v>416</v>
      </c>
      <c r="P123" s="81" t="s">
        <v>416</v>
      </c>
      <c r="Q123" s="81" t="s">
        <v>416</v>
      </c>
      <c r="R123" s="81" t="s">
        <v>416</v>
      </c>
      <c r="S123" s="81" t="s">
        <v>416</v>
      </c>
      <c r="T123" s="81" t="s">
        <v>416</v>
      </c>
      <c r="U123" s="81" t="s">
        <v>416</v>
      </c>
      <c r="V123" s="81" t="s">
        <v>416</v>
      </c>
      <c r="W123" s="81" t="s">
        <v>416</v>
      </c>
      <c r="X123" s="81" t="s">
        <v>416</v>
      </c>
      <c r="Y123" s="81" t="s">
        <v>416</v>
      </c>
      <c r="Z123" s="81" t="s">
        <v>416</v>
      </c>
      <c r="AA123" s="81" t="s">
        <v>416</v>
      </c>
      <c r="AB123" s="81" t="s">
        <v>416</v>
      </c>
      <c r="AC123" s="81" t="s">
        <v>416</v>
      </c>
      <c r="AD123" s="81" t="s">
        <v>416</v>
      </c>
      <c r="AE123" s="81" t="s">
        <v>416</v>
      </c>
      <c r="AF123" s="81" t="s">
        <v>416</v>
      </c>
      <c r="AG123" s="81" t="s">
        <v>416</v>
      </c>
      <c r="AH123" s="81" t="s">
        <v>416</v>
      </c>
      <c r="AI123" s="81">
        <v>156.49785158057614</v>
      </c>
      <c r="AJ123" s="81">
        <v>156.64179585846861</v>
      </c>
      <c r="AK123" s="81">
        <v>156.67525822494952</v>
      </c>
    </row>
    <row r="124" spans="1:37" ht="15" outlineLevel="2" x14ac:dyDescent="0.25">
      <c r="A124" s="82" t="s">
        <v>181</v>
      </c>
      <c r="B124" s="82" t="s">
        <v>177</v>
      </c>
      <c r="C124" s="82" t="s">
        <v>183</v>
      </c>
      <c r="D124" s="82" t="s">
        <v>114</v>
      </c>
      <c r="E124" s="83" t="s">
        <v>85</v>
      </c>
      <c r="F124" s="80" t="s">
        <v>164</v>
      </c>
      <c r="G124" s="81">
        <v>248.34130368725917</v>
      </c>
      <c r="H124" s="81">
        <v>248.35709304980284</v>
      </c>
      <c r="I124" s="81">
        <v>248.36913435720078</v>
      </c>
      <c r="J124" s="81">
        <v>248.3821128324571</v>
      </c>
      <c r="K124" s="81">
        <v>248.39648052245283</v>
      </c>
      <c r="L124" s="81">
        <v>248.40739289386536</v>
      </c>
      <c r="M124" s="81">
        <v>248.4208072898133</v>
      </c>
      <c r="N124" s="81">
        <v>248.43435007899038</v>
      </c>
      <c r="O124" s="81">
        <v>248.4478644162279</v>
      </c>
      <c r="P124" s="81">
        <v>248.45685602493202</v>
      </c>
      <c r="Q124" s="81">
        <v>248.46797742052169</v>
      </c>
      <c r="R124" s="81">
        <v>248.4799560720237</v>
      </c>
      <c r="S124" s="81">
        <v>248.49349968291742</v>
      </c>
      <c r="T124" s="81">
        <v>248.50417036691539</v>
      </c>
      <c r="U124" s="81">
        <v>248.51853055874665</v>
      </c>
      <c r="V124" s="81">
        <v>248.53372881372405</v>
      </c>
      <c r="W124" s="81">
        <v>248.54321078362059</v>
      </c>
      <c r="X124" s="81">
        <v>248.61739667920205</v>
      </c>
      <c r="Y124" s="81">
        <v>248.70698961268391</v>
      </c>
      <c r="Z124" s="81">
        <v>248.81169274884471</v>
      </c>
      <c r="AA124" s="81">
        <v>248.86619883676209</v>
      </c>
      <c r="AB124" s="81">
        <v>248.92062163233325</v>
      </c>
      <c r="AC124" s="81">
        <v>248.88022685218036</v>
      </c>
      <c r="AD124" s="81">
        <v>248.94395936106369</v>
      </c>
      <c r="AE124" s="81">
        <v>248.99281019951019</v>
      </c>
      <c r="AF124" s="81">
        <v>248.99124282359537</v>
      </c>
      <c r="AG124" s="81">
        <v>248.9235855162612</v>
      </c>
      <c r="AH124" s="81">
        <v>249.07256320448789</v>
      </c>
      <c r="AI124" s="81">
        <v>249.03735082541155</v>
      </c>
      <c r="AJ124" s="81">
        <v>249.14360975197022</v>
      </c>
      <c r="AK124" s="81">
        <v>249.19815145061349</v>
      </c>
    </row>
    <row r="125" spans="1:37" ht="15" outlineLevel="2" x14ac:dyDescent="0.25">
      <c r="A125" s="79" t="s">
        <v>181</v>
      </c>
      <c r="B125" s="79" t="s">
        <v>177</v>
      </c>
      <c r="C125" s="79" t="s">
        <v>183</v>
      </c>
      <c r="D125" s="79" t="s">
        <v>165</v>
      </c>
      <c r="E125" s="80" t="s">
        <v>85</v>
      </c>
      <c r="F125" s="80" t="s">
        <v>164</v>
      </c>
      <c r="G125" s="81" t="s">
        <v>416</v>
      </c>
      <c r="H125" s="81" t="s">
        <v>416</v>
      </c>
      <c r="I125" s="81" t="s">
        <v>416</v>
      </c>
      <c r="J125" s="81" t="s">
        <v>416</v>
      </c>
      <c r="K125" s="81">
        <v>221.23585847352885</v>
      </c>
      <c r="L125" s="81">
        <v>221.26423449636954</v>
      </c>
      <c r="M125" s="81">
        <v>221.29761456828103</v>
      </c>
      <c r="N125" s="81">
        <v>221.33125142665088</v>
      </c>
      <c r="O125" s="81">
        <v>221.36483138114156</v>
      </c>
      <c r="P125" s="81">
        <v>221.38936587856548</v>
      </c>
      <c r="Q125" s="81">
        <v>221.41815994976034</v>
      </c>
      <c r="R125" s="81">
        <v>221.44211725276443</v>
      </c>
      <c r="S125" s="81">
        <v>221.46920447455199</v>
      </c>
      <c r="T125" s="81">
        <v>221.49054584254785</v>
      </c>
      <c r="U125" s="81">
        <v>221.51926622621031</v>
      </c>
      <c r="V125" s="81">
        <v>221.54608194451001</v>
      </c>
      <c r="W125" s="81">
        <v>221.56554852002293</v>
      </c>
      <c r="X125" s="81">
        <v>221.65087527463569</v>
      </c>
      <c r="Y125" s="81">
        <v>221.74832038414473</v>
      </c>
      <c r="Z125" s="81">
        <v>221.86034718892682</v>
      </c>
      <c r="AA125" s="81">
        <v>221.92080678204593</v>
      </c>
      <c r="AB125" s="81">
        <v>221.9905444049939</v>
      </c>
      <c r="AC125" s="81">
        <v>221.96698331554236</v>
      </c>
      <c r="AD125" s="81">
        <v>222.03340165081869</v>
      </c>
      <c r="AE125" s="81">
        <v>222.08364900376247</v>
      </c>
      <c r="AF125" s="81">
        <v>222.0774545484721</v>
      </c>
      <c r="AG125" s="81">
        <v>222.01437873378327</v>
      </c>
      <c r="AH125" s="81">
        <v>222.15521260012108</v>
      </c>
      <c r="AI125" s="81">
        <v>222.11665986889147</v>
      </c>
      <c r="AJ125" s="81">
        <v>222.22019154925968</v>
      </c>
      <c r="AK125" s="81">
        <v>222.26788806694239</v>
      </c>
    </row>
    <row r="126" spans="1:37" ht="15" outlineLevel="2" x14ac:dyDescent="0.25">
      <c r="A126" s="82" t="s">
        <v>181</v>
      </c>
      <c r="B126" s="82" t="s">
        <v>177</v>
      </c>
      <c r="C126" s="82" t="s">
        <v>183</v>
      </c>
      <c r="D126" s="82" t="s">
        <v>166</v>
      </c>
      <c r="E126" s="83" t="s">
        <v>85</v>
      </c>
      <c r="F126" s="80" t="s">
        <v>164</v>
      </c>
      <c r="G126" s="81" t="s">
        <v>416</v>
      </c>
      <c r="H126" s="81" t="s">
        <v>416</v>
      </c>
      <c r="I126" s="81" t="s">
        <v>416</v>
      </c>
      <c r="J126" s="81" t="s">
        <v>416</v>
      </c>
      <c r="K126" s="81" t="s">
        <v>416</v>
      </c>
      <c r="L126" s="81" t="s">
        <v>416</v>
      </c>
      <c r="M126" s="81" t="s">
        <v>416</v>
      </c>
      <c r="N126" s="81" t="s">
        <v>416</v>
      </c>
      <c r="O126" s="81">
        <v>222.0322187427976</v>
      </c>
      <c r="P126" s="81">
        <v>222.09271967503821</v>
      </c>
      <c r="Q126" s="81">
        <v>222.16599932859143</v>
      </c>
      <c r="R126" s="81">
        <v>222.24442251761957</v>
      </c>
      <c r="S126" s="81">
        <v>222.33223546299769</v>
      </c>
      <c r="T126" s="81">
        <v>222.40281084700092</v>
      </c>
      <c r="U126" s="81">
        <v>222.49552327800404</v>
      </c>
      <c r="V126" s="81">
        <v>222.57677897506917</v>
      </c>
      <c r="W126" s="81">
        <v>222.64253608972817</v>
      </c>
      <c r="X126" s="81">
        <v>222.79740711503075</v>
      </c>
      <c r="Y126" s="81">
        <v>222.95864971690023</v>
      </c>
      <c r="Z126" s="81">
        <v>223.13855663447822</v>
      </c>
      <c r="AA126" s="81">
        <v>223.2420686231103</v>
      </c>
      <c r="AB126" s="81">
        <v>223.38856161579656</v>
      </c>
      <c r="AC126" s="81">
        <v>223.40965919851683</v>
      </c>
      <c r="AD126" s="81">
        <v>223.51100985026085</v>
      </c>
      <c r="AE126" s="81">
        <v>223.58564646412302</v>
      </c>
      <c r="AF126" s="81">
        <v>223.56215606188573</v>
      </c>
      <c r="AG126" s="81">
        <v>223.48878246545513</v>
      </c>
      <c r="AH126" s="81">
        <v>223.65929854562864</v>
      </c>
      <c r="AI126" s="81">
        <v>223.59475549992175</v>
      </c>
      <c r="AJ126" s="81">
        <v>223.73056265064548</v>
      </c>
      <c r="AK126" s="81">
        <v>223.7752022543803</v>
      </c>
    </row>
    <row r="127" spans="1:37" ht="15" outlineLevel="2" x14ac:dyDescent="0.25">
      <c r="A127" s="79" t="s">
        <v>181</v>
      </c>
      <c r="B127" s="79" t="s">
        <v>177</v>
      </c>
      <c r="C127" s="79" t="s">
        <v>183</v>
      </c>
      <c r="D127" s="79" t="s">
        <v>167</v>
      </c>
      <c r="E127" s="80" t="s">
        <v>85</v>
      </c>
      <c r="F127" s="80" t="s">
        <v>164</v>
      </c>
      <c r="G127" s="81" t="s">
        <v>416</v>
      </c>
      <c r="H127" s="81" t="s">
        <v>416</v>
      </c>
      <c r="I127" s="81" t="s">
        <v>416</v>
      </c>
      <c r="J127" s="81" t="s">
        <v>416</v>
      </c>
      <c r="K127" s="81" t="s">
        <v>416</v>
      </c>
      <c r="L127" s="81" t="s">
        <v>416</v>
      </c>
      <c r="M127" s="81" t="s">
        <v>416</v>
      </c>
      <c r="N127" s="81" t="s">
        <v>416</v>
      </c>
      <c r="O127" s="81" t="s">
        <v>416</v>
      </c>
      <c r="P127" s="81" t="s">
        <v>416</v>
      </c>
      <c r="Q127" s="81" t="s">
        <v>416</v>
      </c>
      <c r="R127" s="81" t="s">
        <v>416</v>
      </c>
      <c r="S127" s="81">
        <v>222.86180291075277</v>
      </c>
      <c r="T127" s="81">
        <v>222.95905500475078</v>
      </c>
      <c r="U127" s="81">
        <v>223.08766791533205</v>
      </c>
      <c r="V127" s="81">
        <v>223.19885404911582</v>
      </c>
      <c r="W127" s="81">
        <v>223.28944820073133</v>
      </c>
      <c r="X127" s="81">
        <v>223.4943356752307</v>
      </c>
      <c r="Y127" s="81">
        <v>223.70200298984102</v>
      </c>
      <c r="Z127" s="81">
        <v>223.93088625793226</v>
      </c>
      <c r="AA127" s="81">
        <v>224.06785727377559</v>
      </c>
      <c r="AB127" s="81">
        <v>224.2623223725482</v>
      </c>
      <c r="AC127" s="81">
        <v>224.31133162537591</v>
      </c>
      <c r="AD127" s="81">
        <v>224.43451497491222</v>
      </c>
      <c r="AE127" s="81">
        <v>224.52439487684839</v>
      </c>
      <c r="AF127" s="81">
        <v>224.49009450776916</v>
      </c>
      <c r="AG127" s="81">
        <v>224.41028479774999</v>
      </c>
      <c r="AH127" s="81">
        <v>224.59935226157089</v>
      </c>
      <c r="AI127" s="81">
        <v>224.51856526931567</v>
      </c>
      <c r="AJ127" s="81">
        <v>224.67454458901159</v>
      </c>
      <c r="AK127" s="81">
        <v>224.71727362152893</v>
      </c>
    </row>
    <row r="128" spans="1:37" ht="15" outlineLevel="2" x14ac:dyDescent="0.25">
      <c r="A128" s="82" t="s">
        <v>181</v>
      </c>
      <c r="B128" s="82" t="s">
        <v>177</v>
      </c>
      <c r="C128" s="82" t="s">
        <v>183</v>
      </c>
      <c r="D128" s="82" t="s">
        <v>168</v>
      </c>
      <c r="E128" s="83" t="s">
        <v>85</v>
      </c>
      <c r="F128" s="80" t="s">
        <v>164</v>
      </c>
      <c r="G128" s="81" t="s">
        <v>416</v>
      </c>
      <c r="H128" s="81" t="s">
        <v>416</v>
      </c>
      <c r="I128" s="81" t="s">
        <v>416</v>
      </c>
      <c r="J128" s="81" t="s">
        <v>416</v>
      </c>
      <c r="K128" s="81" t="s">
        <v>416</v>
      </c>
      <c r="L128" s="81" t="s">
        <v>416</v>
      </c>
      <c r="M128" s="81" t="s">
        <v>416</v>
      </c>
      <c r="N128" s="81" t="s">
        <v>416</v>
      </c>
      <c r="O128" s="81" t="s">
        <v>416</v>
      </c>
      <c r="P128" s="81" t="s">
        <v>416</v>
      </c>
      <c r="Q128" s="81" t="s">
        <v>416</v>
      </c>
      <c r="R128" s="81" t="s">
        <v>416</v>
      </c>
      <c r="S128" s="81" t="s">
        <v>416</v>
      </c>
      <c r="T128" s="81" t="s">
        <v>416</v>
      </c>
      <c r="U128" s="81" t="s">
        <v>416</v>
      </c>
      <c r="V128" s="81" t="s">
        <v>416</v>
      </c>
      <c r="W128" s="81">
        <v>223.5193874130637</v>
      </c>
      <c r="X128" s="81">
        <v>223.74166095523566</v>
      </c>
      <c r="Y128" s="81">
        <v>223.96527764293594</v>
      </c>
      <c r="Z128" s="81">
        <v>224.21113093922625</v>
      </c>
      <c r="AA128" s="81">
        <v>224.35886505394782</v>
      </c>
      <c r="AB128" s="81">
        <v>224.57907027517064</v>
      </c>
      <c r="AC128" s="81">
        <v>224.64579547605692</v>
      </c>
      <c r="AD128" s="81">
        <v>224.78426318472583</v>
      </c>
      <c r="AE128" s="81">
        <v>224.88679168190723</v>
      </c>
      <c r="AF128" s="81">
        <v>224.85471860610696</v>
      </c>
      <c r="AG128" s="81">
        <v>224.77888573066792</v>
      </c>
      <c r="AH128" s="81">
        <v>224.97537374794777</v>
      </c>
      <c r="AI128" s="81">
        <v>224.88808917707314</v>
      </c>
      <c r="AJ128" s="81">
        <v>225.05213736435809</v>
      </c>
      <c r="AK128" s="81">
        <v>225.09410216838839</v>
      </c>
    </row>
    <row r="129" spans="1:37" ht="15" outlineLevel="2" x14ac:dyDescent="0.25">
      <c r="A129" s="79" t="s">
        <v>181</v>
      </c>
      <c r="B129" s="79" t="s">
        <v>177</v>
      </c>
      <c r="C129" s="79" t="s">
        <v>183</v>
      </c>
      <c r="D129" s="79" t="s">
        <v>169</v>
      </c>
      <c r="E129" s="80" t="s">
        <v>85</v>
      </c>
      <c r="F129" s="80" t="s">
        <v>164</v>
      </c>
      <c r="G129" s="81" t="s">
        <v>416</v>
      </c>
      <c r="H129" s="81" t="s">
        <v>416</v>
      </c>
      <c r="I129" s="81" t="s">
        <v>416</v>
      </c>
      <c r="J129" s="81" t="s">
        <v>416</v>
      </c>
      <c r="K129" s="81" t="s">
        <v>416</v>
      </c>
      <c r="L129" s="81" t="s">
        <v>416</v>
      </c>
      <c r="M129" s="81" t="s">
        <v>416</v>
      </c>
      <c r="N129" s="81" t="s">
        <v>416</v>
      </c>
      <c r="O129" s="81" t="s">
        <v>416</v>
      </c>
      <c r="P129" s="81" t="s">
        <v>416</v>
      </c>
      <c r="Q129" s="81" t="s">
        <v>416</v>
      </c>
      <c r="R129" s="81" t="s">
        <v>416</v>
      </c>
      <c r="S129" s="81" t="s">
        <v>416</v>
      </c>
      <c r="T129" s="81" t="s">
        <v>416</v>
      </c>
      <c r="U129" s="81" t="s">
        <v>416</v>
      </c>
      <c r="V129" s="81" t="s">
        <v>416</v>
      </c>
      <c r="W129" s="81" t="s">
        <v>416</v>
      </c>
      <c r="X129" s="81" t="s">
        <v>416</v>
      </c>
      <c r="Y129" s="81" t="s">
        <v>416</v>
      </c>
      <c r="Z129" s="81" t="s">
        <v>416</v>
      </c>
      <c r="AA129" s="81" t="s">
        <v>416</v>
      </c>
      <c r="AB129" s="81">
        <v>223.55252524919325</v>
      </c>
      <c r="AC129" s="81">
        <v>223.6194583326523</v>
      </c>
      <c r="AD129" s="81">
        <v>223.75770428908442</v>
      </c>
      <c r="AE129" s="81">
        <v>223.86006040830773</v>
      </c>
      <c r="AF129" s="81">
        <v>223.82797621812648</v>
      </c>
      <c r="AG129" s="81">
        <v>223.75240575032078</v>
      </c>
      <c r="AH129" s="81">
        <v>223.95487430331241</v>
      </c>
      <c r="AI129" s="81">
        <v>223.87425678767619</v>
      </c>
      <c r="AJ129" s="81">
        <v>224.04446036241384</v>
      </c>
      <c r="AK129" s="81">
        <v>224.09275345845629</v>
      </c>
    </row>
    <row r="130" spans="1:37" ht="15" outlineLevel="2" x14ac:dyDescent="0.25">
      <c r="A130" s="82" t="s">
        <v>181</v>
      </c>
      <c r="B130" s="82" t="s">
        <v>177</v>
      </c>
      <c r="C130" s="82" t="s">
        <v>183</v>
      </c>
      <c r="D130" s="82" t="s">
        <v>170</v>
      </c>
      <c r="E130" s="83" t="s">
        <v>85</v>
      </c>
      <c r="F130" s="80" t="s">
        <v>164</v>
      </c>
      <c r="G130" s="81" t="s">
        <v>416</v>
      </c>
      <c r="H130" s="81" t="s">
        <v>416</v>
      </c>
      <c r="I130" s="81" t="s">
        <v>416</v>
      </c>
      <c r="J130" s="81" t="s">
        <v>416</v>
      </c>
      <c r="K130" s="81" t="s">
        <v>416</v>
      </c>
      <c r="L130" s="81" t="s">
        <v>416</v>
      </c>
      <c r="M130" s="81" t="s">
        <v>416</v>
      </c>
      <c r="N130" s="81" t="s">
        <v>416</v>
      </c>
      <c r="O130" s="81" t="s">
        <v>416</v>
      </c>
      <c r="P130" s="81" t="s">
        <v>416</v>
      </c>
      <c r="Q130" s="81" t="s">
        <v>416</v>
      </c>
      <c r="R130" s="81" t="s">
        <v>416</v>
      </c>
      <c r="S130" s="81" t="s">
        <v>416</v>
      </c>
      <c r="T130" s="81" t="s">
        <v>416</v>
      </c>
      <c r="U130" s="81" t="s">
        <v>416</v>
      </c>
      <c r="V130" s="81" t="s">
        <v>416</v>
      </c>
      <c r="W130" s="81" t="s">
        <v>416</v>
      </c>
      <c r="X130" s="81" t="s">
        <v>416</v>
      </c>
      <c r="Y130" s="81" t="s">
        <v>416</v>
      </c>
      <c r="Z130" s="81" t="s">
        <v>416</v>
      </c>
      <c r="AA130" s="81" t="s">
        <v>416</v>
      </c>
      <c r="AB130" s="81" t="s">
        <v>416</v>
      </c>
      <c r="AC130" s="81" t="s">
        <v>416</v>
      </c>
      <c r="AD130" s="81" t="s">
        <v>416</v>
      </c>
      <c r="AE130" s="81" t="s">
        <v>416</v>
      </c>
      <c r="AF130" s="81">
        <v>223.97241159617633</v>
      </c>
      <c r="AG130" s="81">
        <v>223.89647495523752</v>
      </c>
      <c r="AH130" s="81">
        <v>224.09975377593275</v>
      </c>
      <c r="AI130" s="81">
        <v>224.01893420060938</v>
      </c>
      <c r="AJ130" s="81">
        <v>224.18972199336525</v>
      </c>
      <c r="AK130" s="81">
        <v>224.23830407249858</v>
      </c>
    </row>
    <row r="131" spans="1:37" ht="15" outlineLevel="2" x14ac:dyDescent="0.25">
      <c r="A131" s="79" t="s">
        <v>181</v>
      </c>
      <c r="B131" s="79" t="s">
        <v>177</v>
      </c>
      <c r="C131" s="79" t="s">
        <v>183</v>
      </c>
      <c r="D131" s="79" t="s">
        <v>171</v>
      </c>
      <c r="E131" s="80" t="s">
        <v>85</v>
      </c>
      <c r="F131" s="80" t="s">
        <v>164</v>
      </c>
      <c r="G131" s="81" t="s">
        <v>416</v>
      </c>
      <c r="H131" s="81" t="s">
        <v>416</v>
      </c>
      <c r="I131" s="81" t="s">
        <v>416</v>
      </c>
      <c r="J131" s="81" t="s">
        <v>416</v>
      </c>
      <c r="K131" s="81" t="s">
        <v>416</v>
      </c>
      <c r="L131" s="81" t="s">
        <v>416</v>
      </c>
      <c r="M131" s="81" t="s">
        <v>416</v>
      </c>
      <c r="N131" s="81" t="s">
        <v>416</v>
      </c>
      <c r="O131" s="81" t="s">
        <v>416</v>
      </c>
      <c r="P131" s="81" t="s">
        <v>416</v>
      </c>
      <c r="Q131" s="81" t="s">
        <v>416</v>
      </c>
      <c r="R131" s="81" t="s">
        <v>416</v>
      </c>
      <c r="S131" s="81" t="s">
        <v>416</v>
      </c>
      <c r="T131" s="81" t="s">
        <v>416</v>
      </c>
      <c r="U131" s="81" t="s">
        <v>416</v>
      </c>
      <c r="V131" s="81" t="s">
        <v>416</v>
      </c>
      <c r="W131" s="81" t="s">
        <v>416</v>
      </c>
      <c r="X131" s="81" t="s">
        <v>416</v>
      </c>
      <c r="Y131" s="81" t="s">
        <v>416</v>
      </c>
      <c r="Z131" s="81" t="s">
        <v>416</v>
      </c>
      <c r="AA131" s="81" t="s">
        <v>416</v>
      </c>
      <c r="AB131" s="81" t="s">
        <v>416</v>
      </c>
      <c r="AC131" s="81" t="s">
        <v>416</v>
      </c>
      <c r="AD131" s="81" t="s">
        <v>416</v>
      </c>
      <c r="AE131" s="81" t="s">
        <v>416</v>
      </c>
      <c r="AF131" s="81" t="s">
        <v>416</v>
      </c>
      <c r="AG131" s="81" t="s">
        <v>416</v>
      </c>
      <c r="AH131" s="81" t="s">
        <v>416</v>
      </c>
      <c r="AI131" s="81">
        <v>224.00583164057809</v>
      </c>
      <c r="AJ131" s="81">
        <v>224.17661943333391</v>
      </c>
      <c r="AK131" s="81">
        <v>224.22520151246724</v>
      </c>
    </row>
    <row r="132" spans="1:37" ht="15" outlineLevel="2" x14ac:dyDescent="0.25">
      <c r="A132" s="82" t="s">
        <v>181</v>
      </c>
      <c r="B132" s="82" t="s">
        <v>177</v>
      </c>
      <c r="C132" s="82" t="s">
        <v>184</v>
      </c>
      <c r="D132" s="82" t="s">
        <v>114</v>
      </c>
      <c r="E132" s="83" t="s">
        <v>85</v>
      </c>
      <c r="F132" s="80" t="s">
        <v>164</v>
      </c>
      <c r="G132" s="81">
        <v>248.34130368725917</v>
      </c>
      <c r="H132" s="81">
        <v>248.35709304980293</v>
      </c>
      <c r="I132" s="81">
        <v>248.36913435720072</v>
      </c>
      <c r="J132" s="81">
        <v>248.38211283245698</v>
      </c>
      <c r="K132" s="81">
        <v>248.39648052245289</v>
      </c>
      <c r="L132" s="81">
        <v>248.40739289386536</v>
      </c>
      <c r="M132" s="81">
        <v>248.4208072898133</v>
      </c>
      <c r="N132" s="81">
        <v>248.43435007899029</v>
      </c>
      <c r="O132" s="81">
        <v>248.44786441622793</v>
      </c>
      <c r="P132" s="81">
        <v>248.45685602493202</v>
      </c>
      <c r="Q132" s="81">
        <v>248.46797742052158</v>
      </c>
      <c r="R132" s="81">
        <v>248.4799560720237</v>
      </c>
      <c r="S132" s="81">
        <v>248.49349968291742</v>
      </c>
      <c r="T132" s="81">
        <v>248.50417036691533</v>
      </c>
      <c r="U132" s="81">
        <v>248.51853055874656</v>
      </c>
      <c r="V132" s="81">
        <v>248.53372881372411</v>
      </c>
      <c r="W132" s="81">
        <v>248.54321078362059</v>
      </c>
      <c r="X132" s="81">
        <v>248.61739667920193</v>
      </c>
      <c r="Y132" s="81">
        <v>248.70698961268397</v>
      </c>
      <c r="Z132" s="81">
        <v>248.81169274884476</v>
      </c>
      <c r="AA132" s="81">
        <v>248.86619883676209</v>
      </c>
      <c r="AB132" s="81">
        <v>248.92062163233325</v>
      </c>
      <c r="AC132" s="81">
        <v>248.88022685218036</v>
      </c>
      <c r="AD132" s="81">
        <v>248.94395936106369</v>
      </c>
      <c r="AE132" s="81">
        <v>248.99281019951016</v>
      </c>
      <c r="AF132" s="81">
        <v>248.99124282359543</v>
      </c>
      <c r="AG132" s="81">
        <v>248.92358551626114</v>
      </c>
      <c r="AH132" s="81">
        <v>249.07256320448789</v>
      </c>
      <c r="AI132" s="81">
        <v>249.03735082541155</v>
      </c>
      <c r="AJ132" s="81">
        <v>249.14360975197022</v>
      </c>
      <c r="AK132" s="81">
        <v>249.19815145061347</v>
      </c>
    </row>
    <row r="133" spans="1:37" ht="15" outlineLevel="2" x14ac:dyDescent="0.25">
      <c r="A133" s="79" t="s">
        <v>181</v>
      </c>
      <c r="B133" s="79" t="s">
        <v>177</v>
      </c>
      <c r="C133" s="79" t="s">
        <v>184</v>
      </c>
      <c r="D133" s="79" t="s">
        <v>165</v>
      </c>
      <c r="E133" s="80" t="s">
        <v>85</v>
      </c>
      <c r="F133" s="80" t="s">
        <v>164</v>
      </c>
      <c r="G133" s="81" t="s">
        <v>416</v>
      </c>
      <c r="H133" s="81" t="s">
        <v>416</v>
      </c>
      <c r="I133" s="81" t="s">
        <v>416</v>
      </c>
      <c r="J133" s="81" t="s">
        <v>416</v>
      </c>
      <c r="K133" s="81">
        <v>221.23585847352891</v>
      </c>
      <c r="L133" s="81">
        <v>221.26423449636957</v>
      </c>
      <c r="M133" s="81">
        <v>221.29761456828103</v>
      </c>
      <c r="N133" s="81">
        <v>221.33125142665082</v>
      </c>
      <c r="O133" s="81">
        <v>221.3648313811415</v>
      </c>
      <c r="P133" s="81">
        <v>221.38936587856551</v>
      </c>
      <c r="Q133" s="81">
        <v>221.41815994976031</v>
      </c>
      <c r="R133" s="81">
        <v>221.44211725276449</v>
      </c>
      <c r="S133" s="81">
        <v>221.46920447455196</v>
      </c>
      <c r="T133" s="81">
        <v>221.49054584254785</v>
      </c>
      <c r="U133" s="81">
        <v>221.51926622621028</v>
      </c>
      <c r="V133" s="81">
        <v>221.54608194451004</v>
      </c>
      <c r="W133" s="81">
        <v>221.56554852002296</v>
      </c>
      <c r="X133" s="81">
        <v>221.65087527463569</v>
      </c>
      <c r="Y133" s="81">
        <v>221.74832038414465</v>
      </c>
      <c r="Z133" s="81">
        <v>221.8603471889268</v>
      </c>
      <c r="AA133" s="81">
        <v>221.92080678204584</v>
      </c>
      <c r="AB133" s="81">
        <v>221.9905444049939</v>
      </c>
      <c r="AC133" s="81">
        <v>221.96698331554236</v>
      </c>
      <c r="AD133" s="81">
        <v>222.03340165081872</v>
      </c>
      <c r="AE133" s="81">
        <v>222.08364900376245</v>
      </c>
      <c r="AF133" s="81">
        <v>222.0774545484721</v>
      </c>
      <c r="AG133" s="81">
        <v>222.0143787337833</v>
      </c>
      <c r="AH133" s="81">
        <v>222.15521260012113</v>
      </c>
      <c r="AI133" s="81">
        <v>222.11665986889147</v>
      </c>
      <c r="AJ133" s="81">
        <v>222.22019154925968</v>
      </c>
      <c r="AK133" s="81">
        <v>222.26788806694236</v>
      </c>
    </row>
    <row r="134" spans="1:37" ht="15" outlineLevel="2" x14ac:dyDescent="0.25">
      <c r="A134" s="82" t="s">
        <v>181</v>
      </c>
      <c r="B134" s="82" t="s">
        <v>177</v>
      </c>
      <c r="C134" s="82" t="s">
        <v>184</v>
      </c>
      <c r="D134" s="82" t="s">
        <v>166</v>
      </c>
      <c r="E134" s="83" t="s">
        <v>85</v>
      </c>
      <c r="F134" s="80" t="s">
        <v>164</v>
      </c>
      <c r="G134" s="81" t="s">
        <v>416</v>
      </c>
      <c r="H134" s="81" t="s">
        <v>416</v>
      </c>
      <c r="I134" s="81" t="s">
        <v>416</v>
      </c>
      <c r="J134" s="81" t="s">
        <v>416</v>
      </c>
      <c r="K134" s="81" t="s">
        <v>416</v>
      </c>
      <c r="L134" s="81" t="s">
        <v>416</v>
      </c>
      <c r="M134" s="81" t="s">
        <v>416</v>
      </c>
      <c r="N134" s="81" t="s">
        <v>416</v>
      </c>
      <c r="O134" s="81">
        <v>222.0322187427976</v>
      </c>
      <c r="P134" s="81">
        <v>222.09271967503824</v>
      </c>
      <c r="Q134" s="81">
        <v>222.1659993285914</v>
      </c>
      <c r="R134" s="81">
        <v>222.24442251761957</v>
      </c>
      <c r="S134" s="81">
        <v>222.33223546299772</v>
      </c>
      <c r="T134" s="81">
        <v>222.40281084700089</v>
      </c>
      <c r="U134" s="81">
        <v>222.49552327800407</v>
      </c>
      <c r="V134" s="81">
        <v>222.57677897506917</v>
      </c>
      <c r="W134" s="81">
        <v>222.64253608972814</v>
      </c>
      <c r="X134" s="81">
        <v>222.79740711503075</v>
      </c>
      <c r="Y134" s="81">
        <v>222.9586497169002</v>
      </c>
      <c r="Z134" s="81">
        <v>223.13855663447831</v>
      </c>
      <c r="AA134" s="81">
        <v>223.24206862311033</v>
      </c>
      <c r="AB134" s="81">
        <v>223.38856161579659</v>
      </c>
      <c r="AC134" s="81">
        <v>223.40965919851689</v>
      </c>
      <c r="AD134" s="81">
        <v>223.5110098502609</v>
      </c>
      <c r="AE134" s="81">
        <v>223.58564646412307</v>
      </c>
      <c r="AF134" s="81">
        <v>223.56215606188564</v>
      </c>
      <c r="AG134" s="81">
        <v>223.48878246545507</v>
      </c>
      <c r="AH134" s="81">
        <v>223.65929854562864</v>
      </c>
      <c r="AI134" s="81">
        <v>223.59475549992172</v>
      </c>
      <c r="AJ134" s="81">
        <v>223.73056265064548</v>
      </c>
      <c r="AK134" s="81">
        <v>223.77520225438028</v>
      </c>
    </row>
    <row r="135" spans="1:37" ht="15" outlineLevel="2" x14ac:dyDescent="0.25">
      <c r="A135" s="79" t="s">
        <v>181</v>
      </c>
      <c r="B135" s="79" t="s">
        <v>177</v>
      </c>
      <c r="C135" s="79" t="s">
        <v>184</v>
      </c>
      <c r="D135" s="79" t="s">
        <v>167</v>
      </c>
      <c r="E135" s="80" t="s">
        <v>85</v>
      </c>
      <c r="F135" s="80" t="s">
        <v>164</v>
      </c>
      <c r="G135" s="81" t="s">
        <v>416</v>
      </c>
      <c r="H135" s="81" t="s">
        <v>416</v>
      </c>
      <c r="I135" s="81" t="s">
        <v>416</v>
      </c>
      <c r="J135" s="81" t="s">
        <v>416</v>
      </c>
      <c r="K135" s="81" t="s">
        <v>416</v>
      </c>
      <c r="L135" s="81" t="s">
        <v>416</v>
      </c>
      <c r="M135" s="81" t="s">
        <v>416</v>
      </c>
      <c r="N135" s="81" t="s">
        <v>416</v>
      </c>
      <c r="O135" s="81" t="s">
        <v>416</v>
      </c>
      <c r="P135" s="81" t="s">
        <v>416</v>
      </c>
      <c r="Q135" s="81" t="s">
        <v>416</v>
      </c>
      <c r="R135" s="81" t="s">
        <v>416</v>
      </c>
      <c r="S135" s="81">
        <v>222.86180291075283</v>
      </c>
      <c r="T135" s="81">
        <v>222.95905500475078</v>
      </c>
      <c r="U135" s="81">
        <v>223.08766791533202</v>
      </c>
      <c r="V135" s="81">
        <v>223.19885404911585</v>
      </c>
      <c r="W135" s="81">
        <v>223.28944820073133</v>
      </c>
      <c r="X135" s="81">
        <v>223.4943356752307</v>
      </c>
      <c r="Y135" s="81">
        <v>223.70200298984102</v>
      </c>
      <c r="Z135" s="81">
        <v>223.93088625793231</v>
      </c>
      <c r="AA135" s="81">
        <v>224.06785727377559</v>
      </c>
      <c r="AB135" s="81">
        <v>224.26232237254817</v>
      </c>
      <c r="AC135" s="81">
        <v>224.31133162537597</v>
      </c>
      <c r="AD135" s="81">
        <v>224.43451497491219</v>
      </c>
      <c r="AE135" s="81">
        <v>224.52439487684839</v>
      </c>
      <c r="AF135" s="81">
        <v>224.49009450776916</v>
      </c>
      <c r="AG135" s="81">
        <v>224.41028479775005</v>
      </c>
      <c r="AH135" s="81">
        <v>224.5993522615708</v>
      </c>
      <c r="AI135" s="81">
        <v>224.51856526931562</v>
      </c>
      <c r="AJ135" s="81">
        <v>224.67454458901159</v>
      </c>
      <c r="AK135" s="81">
        <v>224.71727362152893</v>
      </c>
    </row>
    <row r="136" spans="1:37" ht="15" outlineLevel="2" x14ac:dyDescent="0.25">
      <c r="A136" s="82" t="s">
        <v>181</v>
      </c>
      <c r="B136" s="82" t="s">
        <v>177</v>
      </c>
      <c r="C136" s="82" t="s">
        <v>184</v>
      </c>
      <c r="D136" s="82" t="s">
        <v>168</v>
      </c>
      <c r="E136" s="83" t="s">
        <v>85</v>
      </c>
      <c r="F136" s="80" t="s">
        <v>164</v>
      </c>
      <c r="G136" s="81" t="s">
        <v>416</v>
      </c>
      <c r="H136" s="81" t="s">
        <v>416</v>
      </c>
      <c r="I136" s="81" t="s">
        <v>416</v>
      </c>
      <c r="J136" s="81" t="s">
        <v>416</v>
      </c>
      <c r="K136" s="81" t="s">
        <v>416</v>
      </c>
      <c r="L136" s="81" t="s">
        <v>416</v>
      </c>
      <c r="M136" s="81" t="s">
        <v>416</v>
      </c>
      <c r="N136" s="81" t="s">
        <v>416</v>
      </c>
      <c r="O136" s="81" t="s">
        <v>416</v>
      </c>
      <c r="P136" s="81" t="s">
        <v>416</v>
      </c>
      <c r="Q136" s="81" t="s">
        <v>416</v>
      </c>
      <c r="R136" s="81" t="s">
        <v>416</v>
      </c>
      <c r="S136" s="81" t="s">
        <v>416</v>
      </c>
      <c r="T136" s="81" t="s">
        <v>416</v>
      </c>
      <c r="U136" s="81" t="s">
        <v>416</v>
      </c>
      <c r="V136" s="81" t="s">
        <v>416</v>
      </c>
      <c r="W136" s="81">
        <v>223.51938741306373</v>
      </c>
      <c r="X136" s="81">
        <v>223.7416609552356</v>
      </c>
      <c r="Y136" s="81">
        <v>223.96527764293597</v>
      </c>
      <c r="Z136" s="81">
        <v>224.21113093922622</v>
      </c>
      <c r="AA136" s="81">
        <v>224.35886505394774</v>
      </c>
      <c r="AB136" s="81">
        <v>224.57907027517058</v>
      </c>
      <c r="AC136" s="81">
        <v>224.64579547605695</v>
      </c>
      <c r="AD136" s="81">
        <v>224.78426318472575</v>
      </c>
      <c r="AE136" s="81">
        <v>224.88679168190728</v>
      </c>
      <c r="AF136" s="81">
        <v>224.85471860610687</v>
      </c>
      <c r="AG136" s="81">
        <v>224.77888573066795</v>
      </c>
      <c r="AH136" s="81">
        <v>224.97537374794774</v>
      </c>
      <c r="AI136" s="81">
        <v>224.88808917707317</v>
      </c>
      <c r="AJ136" s="81">
        <v>225.05213736435806</v>
      </c>
      <c r="AK136" s="81">
        <v>225.09410216838845</v>
      </c>
    </row>
    <row r="137" spans="1:37" ht="15" outlineLevel="2" x14ac:dyDescent="0.25">
      <c r="A137" s="79" t="s">
        <v>181</v>
      </c>
      <c r="B137" s="79" t="s">
        <v>177</v>
      </c>
      <c r="C137" s="79" t="s">
        <v>184</v>
      </c>
      <c r="D137" s="79" t="s">
        <v>169</v>
      </c>
      <c r="E137" s="80" t="s">
        <v>85</v>
      </c>
      <c r="F137" s="80" t="s">
        <v>164</v>
      </c>
      <c r="G137" s="81" t="s">
        <v>416</v>
      </c>
      <c r="H137" s="81" t="s">
        <v>416</v>
      </c>
      <c r="I137" s="81" t="s">
        <v>416</v>
      </c>
      <c r="J137" s="81" t="s">
        <v>416</v>
      </c>
      <c r="K137" s="81" t="s">
        <v>416</v>
      </c>
      <c r="L137" s="81" t="s">
        <v>416</v>
      </c>
      <c r="M137" s="81" t="s">
        <v>416</v>
      </c>
      <c r="N137" s="81" t="s">
        <v>416</v>
      </c>
      <c r="O137" s="81" t="s">
        <v>416</v>
      </c>
      <c r="P137" s="81" t="s">
        <v>416</v>
      </c>
      <c r="Q137" s="81" t="s">
        <v>416</v>
      </c>
      <c r="R137" s="81" t="s">
        <v>416</v>
      </c>
      <c r="S137" s="81" t="s">
        <v>416</v>
      </c>
      <c r="T137" s="81" t="s">
        <v>416</v>
      </c>
      <c r="U137" s="81" t="s">
        <v>416</v>
      </c>
      <c r="V137" s="81" t="s">
        <v>416</v>
      </c>
      <c r="W137" s="81" t="s">
        <v>416</v>
      </c>
      <c r="X137" s="81" t="s">
        <v>416</v>
      </c>
      <c r="Y137" s="81" t="s">
        <v>416</v>
      </c>
      <c r="Z137" s="81" t="s">
        <v>416</v>
      </c>
      <c r="AA137" s="81" t="s">
        <v>416</v>
      </c>
      <c r="AB137" s="81">
        <v>223.55252524919331</v>
      </c>
      <c r="AC137" s="81">
        <v>223.6194583326523</v>
      </c>
      <c r="AD137" s="81">
        <v>223.75770428908442</v>
      </c>
      <c r="AE137" s="81">
        <v>223.86006040830776</v>
      </c>
      <c r="AF137" s="81">
        <v>223.82797621812645</v>
      </c>
      <c r="AG137" s="81">
        <v>223.75240575032078</v>
      </c>
      <c r="AH137" s="81">
        <v>223.95487430331238</v>
      </c>
      <c r="AI137" s="81">
        <v>223.87425678767613</v>
      </c>
      <c r="AJ137" s="81">
        <v>224.04446036241387</v>
      </c>
      <c r="AK137" s="81">
        <v>224.09275345845629</v>
      </c>
    </row>
    <row r="138" spans="1:37" ht="15" outlineLevel="2" x14ac:dyDescent="0.25">
      <c r="A138" s="82" t="s">
        <v>181</v>
      </c>
      <c r="B138" s="82" t="s">
        <v>177</v>
      </c>
      <c r="C138" s="82" t="s">
        <v>184</v>
      </c>
      <c r="D138" s="82" t="s">
        <v>170</v>
      </c>
      <c r="E138" s="83" t="s">
        <v>85</v>
      </c>
      <c r="F138" s="80" t="s">
        <v>164</v>
      </c>
      <c r="G138" s="81" t="s">
        <v>416</v>
      </c>
      <c r="H138" s="81" t="s">
        <v>416</v>
      </c>
      <c r="I138" s="81" t="s">
        <v>416</v>
      </c>
      <c r="J138" s="81" t="s">
        <v>416</v>
      </c>
      <c r="K138" s="81" t="s">
        <v>416</v>
      </c>
      <c r="L138" s="81" t="s">
        <v>416</v>
      </c>
      <c r="M138" s="81" t="s">
        <v>416</v>
      </c>
      <c r="N138" s="81" t="s">
        <v>416</v>
      </c>
      <c r="O138" s="81" t="s">
        <v>416</v>
      </c>
      <c r="P138" s="81" t="s">
        <v>416</v>
      </c>
      <c r="Q138" s="81" t="s">
        <v>416</v>
      </c>
      <c r="R138" s="81" t="s">
        <v>416</v>
      </c>
      <c r="S138" s="81" t="s">
        <v>416</v>
      </c>
      <c r="T138" s="81" t="s">
        <v>416</v>
      </c>
      <c r="U138" s="81" t="s">
        <v>416</v>
      </c>
      <c r="V138" s="81" t="s">
        <v>416</v>
      </c>
      <c r="W138" s="81" t="s">
        <v>416</v>
      </c>
      <c r="X138" s="81" t="s">
        <v>416</v>
      </c>
      <c r="Y138" s="81" t="s">
        <v>416</v>
      </c>
      <c r="Z138" s="81" t="s">
        <v>416</v>
      </c>
      <c r="AA138" s="81" t="s">
        <v>416</v>
      </c>
      <c r="AB138" s="81" t="s">
        <v>416</v>
      </c>
      <c r="AC138" s="81" t="s">
        <v>416</v>
      </c>
      <c r="AD138" s="81" t="s">
        <v>416</v>
      </c>
      <c r="AE138" s="81" t="s">
        <v>416</v>
      </c>
      <c r="AF138" s="81">
        <v>223.97241159617627</v>
      </c>
      <c r="AG138" s="81">
        <v>223.89647495523755</v>
      </c>
      <c r="AH138" s="81">
        <v>224.09975377593275</v>
      </c>
      <c r="AI138" s="81">
        <v>224.01893420060938</v>
      </c>
      <c r="AJ138" s="81">
        <v>224.18972199336528</v>
      </c>
      <c r="AK138" s="81">
        <v>224.23830407249855</v>
      </c>
    </row>
    <row r="139" spans="1:37" ht="15" outlineLevel="2" x14ac:dyDescent="0.25">
      <c r="A139" s="79" t="s">
        <v>181</v>
      </c>
      <c r="B139" s="79" t="s">
        <v>177</v>
      </c>
      <c r="C139" s="79" t="s">
        <v>184</v>
      </c>
      <c r="D139" s="79" t="s">
        <v>171</v>
      </c>
      <c r="E139" s="80" t="s">
        <v>85</v>
      </c>
      <c r="F139" s="80" t="s">
        <v>164</v>
      </c>
      <c r="G139" s="81" t="s">
        <v>416</v>
      </c>
      <c r="H139" s="81" t="s">
        <v>416</v>
      </c>
      <c r="I139" s="81" t="s">
        <v>416</v>
      </c>
      <c r="J139" s="81" t="s">
        <v>416</v>
      </c>
      <c r="K139" s="81" t="s">
        <v>416</v>
      </c>
      <c r="L139" s="81" t="s">
        <v>416</v>
      </c>
      <c r="M139" s="81" t="s">
        <v>416</v>
      </c>
      <c r="N139" s="81" t="s">
        <v>416</v>
      </c>
      <c r="O139" s="81" t="s">
        <v>416</v>
      </c>
      <c r="P139" s="81" t="s">
        <v>416</v>
      </c>
      <c r="Q139" s="81" t="s">
        <v>416</v>
      </c>
      <c r="R139" s="81" t="s">
        <v>416</v>
      </c>
      <c r="S139" s="81" t="s">
        <v>416</v>
      </c>
      <c r="T139" s="81" t="s">
        <v>416</v>
      </c>
      <c r="U139" s="81" t="s">
        <v>416</v>
      </c>
      <c r="V139" s="81" t="s">
        <v>416</v>
      </c>
      <c r="W139" s="81" t="s">
        <v>416</v>
      </c>
      <c r="X139" s="81" t="s">
        <v>416</v>
      </c>
      <c r="Y139" s="81" t="s">
        <v>416</v>
      </c>
      <c r="Z139" s="81" t="s">
        <v>416</v>
      </c>
      <c r="AA139" s="81" t="s">
        <v>416</v>
      </c>
      <c r="AB139" s="81" t="s">
        <v>416</v>
      </c>
      <c r="AC139" s="81" t="s">
        <v>416</v>
      </c>
      <c r="AD139" s="81" t="s">
        <v>416</v>
      </c>
      <c r="AE139" s="81" t="s">
        <v>416</v>
      </c>
      <c r="AF139" s="81" t="s">
        <v>416</v>
      </c>
      <c r="AG139" s="81" t="s">
        <v>416</v>
      </c>
      <c r="AH139" s="81" t="s">
        <v>416</v>
      </c>
      <c r="AI139" s="81">
        <v>224.00583164057809</v>
      </c>
      <c r="AJ139" s="81">
        <v>224.17661943333391</v>
      </c>
      <c r="AK139" s="81">
        <v>224.22520151246727</v>
      </c>
    </row>
    <row r="140" spans="1:37" ht="15" outlineLevel="1" x14ac:dyDescent="0.25">
      <c r="A140" s="85" t="s">
        <v>185</v>
      </c>
      <c r="B140" s="79"/>
      <c r="C140" s="79"/>
      <c r="D140" s="79"/>
      <c r="E140" s="80"/>
      <c r="F140" s="80" t="s">
        <v>164</v>
      </c>
      <c r="G140" s="81">
        <v>222.48670893158121</v>
      </c>
      <c r="H140" s="81">
        <v>222.52180142851248</v>
      </c>
      <c r="I140" s="81">
        <v>222.47365166873891</v>
      </c>
      <c r="J140" s="81">
        <v>222.290779698092</v>
      </c>
      <c r="K140" s="81">
        <v>220.49095874057619</v>
      </c>
      <c r="L140" s="81">
        <v>218.6112770824561</v>
      </c>
      <c r="M140" s="81">
        <v>215.17468680941244</v>
      </c>
      <c r="N140" s="81">
        <v>211.40698107347666</v>
      </c>
      <c r="O140" s="81">
        <v>209.95271471166268</v>
      </c>
      <c r="P140" s="81">
        <v>207.97237653999525</v>
      </c>
      <c r="Q140" s="81">
        <v>206.60630348391138</v>
      </c>
      <c r="R140" s="81">
        <v>205.13702023582499</v>
      </c>
      <c r="S140" s="81">
        <v>204.42089061009895</v>
      </c>
      <c r="T140" s="81">
        <v>203.757054613289</v>
      </c>
      <c r="U140" s="81">
        <v>203.95879955304747</v>
      </c>
      <c r="V140" s="81">
        <v>205.09014441541166</v>
      </c>
      <c r="W140" s="81">
        <v>206.27100411193376</v>
      </c>
      <c r="X140" s="81">
        <v>207.69904050355521</v>
      </c>
      <c r="Y140" s="81">
        <v>210.07253139075024</v>
      </c>
      <c r="Z140" s="81">
        <v>210.49766953658229</v>
      </c>
      <c r="AA140" s="81">
        <v>211.20670918954968</v>
      </c>
      <c r="AB140" s="81">
        <v>211.95014765695774</v>
      </c>
      <c r="AC140" s="81">
        <v>212.30558241263697</v>
      </c>
      <c r="AD140" s="81">
        <v>212.84798078587988</v>
      </c>
      <c r="AE140" s="81">
        <v>214.11310253455719</v>
      </c>
      <c r="AF140" s="81">
        <v>215.28283494829336</v>
      </c>
      <c r="AG140" s="81">
        <v>216.45384492210778</v>
      </c>
      <c r="AH140" s="81">
        <v>218.33877365549455</v>
      </c>
      <c r="AI140" s="81">
        <v>218.55944396735759</v>
      </c>
      <c r="AJ140" s="81">
        <v>219.44006969883665</v>
      </c>
      <c r="AK140" s="81">
        <v>220.17582467362897</v>
      </c>
    </row>
    <row r="141" spans="1:37" ht="15" outlineLevel="2" x14ac:dyDescent="0.25">
      <c r="A141" s="82" t="s">
        <v>186</v>
      </c>
      <c r="B141" s="82" t="s">
        <v>162</v>
      </c>
      <c r="C141" s="82" t="s">
        <v>187</v>
      </c>
      <c r="D141" s="82" t="s">
        <v>114</v>
      </c>
      <c r="E141" s="83" t="s">
        <v>85</v>
      </c>
      <c r="F141" s="80" t="s">
        <v>164</v>
      </c>
      <c r="G141" s="81">
        <v>456.59457449871479</v>
      </c>
      <c r="H141" s="81">
        <v>456.59502195583411</v>
      </c>
      <c r="I141" s="81">
        <v>456.59502179599866</v>
      </c>
      <c r="J141" s="81">
        <v>456.59542920326459</v>
      </c>
      <c r="K141" s="81">
        <v>456.5958430115615</v>
      </c>
      <c r="L141" s="81">
        <v>456.59624956583292</v>
      </c>
      <c r="M141" s="81">
        <v>456.59666416854822</v>
      </c>
      <c r="N141" s="81">
        <v>456.59666321669323</v>
      </c>
      <c r="O141" s="81">
        <v>456.5972623104866</v>
      </c>
      <c r="P141" s="81">
        <v>456.59764685815475</v>
      </c>
      <c r="Q141" s="81">
        <v>456.59779454985994</v>
      </c>
      <c r="R141" s="81">
        <v>456.59787081707964</v>
      </c>
      <c r="S141" s="81">
        <v>456.59789243117382</v>
      </c>
      <c r="T141" s="81">
        <v>456.59789243117388</v>
      </c>
      <c r="U141" s="81">
        <v>456.59789243117393</v>
      </c>
      <c r="V141" s="81">
        <v>456.59792215316139</v>
      </c>
      <c r="W141" s="81">
        <v>456.60016806450477</v>
      </c>
      <c r="X141" s="81">
        <v>456.6100223735902</v>
      </c>
      <c r="Y141" s="81">
        <v>456.66216724063196</v>
      </c>
      <c r="Z141" s="81">
        <v>456.68760411440951</v>
      </c>
      <c r="AA141" s="81">
        <v>456.72843456907736</v>
      </c>
      <c r="AB141" s="81">
        <v>456.73073476309355</v>
      </c>
      <c r="AC141" s="81">
        <v>456.74132702001771</v>
      </c>
      <c r="AD141" s="81">
        <v>456.74991980621803</v>
      </c>
      <c r="AE141" s="81">
        <v>456.74763225671535</v>
      </c>
      <c r="AF141" s="81">
        <v>456.77435736922467</v>
      </c>
      <c r="AG141" s="81">
        <v>456.80438011950889</v>
      </c>
      <c r="AH141" s="81">
        <v>456.80483604795563</v>
      </c>
      <c r="AI141" s="81">
        <v>456.80696841186818</v>
      </c>
      <c r="AJ141" s="81">
        <v>456.80974646943616</v>
      </c>
      <c r="AK141" s="81">
        <v>456.81013281162217</v>
      </c>
    </row>
    <row r="142" spans="1:37" ht="15" outlineLevel="2" x14ac:dyDescent="0.25">
      <c r="A142" s="79" t="s">
        <v>186</v>
      </c>
      <c r="B142" s="79" t="s">
        <v>177</v>
      </c>
      <c r="C142" s="79" t="s">
        <v>188</v>
      </c>
      <c r="D142" s="79" t="s">
        <v>114</v>
      </c>
      <c r="E142" s="80" t="s">
        <v>85</v>
      </c>
      <c r="F142" s="80" t="s">
        <v>164</v>
      </c>
      <c r="G142" s="81">
        <v>352.81463662038658</v>
      </c>
      <c r="H142" s="81">
        <v>352.81463662038664</v>
      </c>
      <c r="I142" s="81">
        <v>352.81463662038652</v>
      </c>
      <c r="J142" s="81">
        <v>352.81463662038658</v>
      </c>
      <c r="K142" s="81">
        <v>352.81463662038658</v>
      </c>
      <c r="L142" s="81">
        <v>352.81463662038658</v>
      </c>
      <c r="M142" s="81">
        <v>352.81463662038658</v>
      </c>
      <c r="N142" s="81">
        <v>352.81463662038658</v>
      </c>
      <c r="O142" s="81">
        <v>352.81463662038658</v>
      </c>
      <c r="P142" s="81">
        <v>352.81463662038664</v>
      </c>
      <c r="Q142" s="81">
        <v>352.81463662038664</v>
      </c>
      <c r="R142" s="81">
        <v>352.81463662038664</v>
      </c>
      <c r="S142" s="81">
        <v>352.81463662038658</v>
      </c>
      <c r="T142" s="81">
        <v>352.81463662038652</v>
      </c>
      <c r="U142" s="81">
        <v>352.81463662038664</v>
      </c>
      <c r="V142" s="81">
        <v>352.81922342078991</v>
      </c>
      <c r="W142" s="81">
        <v>352.81857957162316</v>
      </c>
      <c r="X142" s="81">
        <v>352.89933685294938</v>
      </c>
      <c r="Y142" s="81">
        <v>353.00404234138779</v>
      </c>
      <c r="Z142" s="81">
        <v>353.12878017145027</v>
      </c>
      <c r="AA142" s="81">
        <v>353.19097340340045</v>
      </c>
      <c r="AB142" s="81">
        <v>353.24106859506639</v>
      </c>
      <c r="AC142" s="81">
        <v>353.1677620197429</v>
      </c>
      <c r="AD142" s="81">
        <v>353.24595951762154</v>
      </c>
      <c r="AE142" s="81">
        <v>353.30674593950374</v>
      </c>
      <c r="AF142" s="81">
        <v>353.31066525411887</v>
      </c>
      <c r="AG142" s="81">
        <v>353.21813125918669</v>
      </c>
      <c r="AH142" s="81">
        <v>353.4193954139742</v>
      </c>
      <c r="AI142" s="81">
        <v>353.37856907163984</v>
      </c>
      <c r="AJ142" s="81">
        <v>353.51817446319785</v>
      </c>
      <c r="AK142" s="81">
        <v>353.59680773517562</v>
      </c>
    </row>
    <row r="143" spans="1:37" ht="15" outlineLevel="2" x14ac:dyDescent="0.25">
      <c r="A143" s="82" t="s">
        <v>186</v>
      </c>
      <c r="B143" s="82" t="s">
        <v>177</v>
      </c>
      <c r="C143" s="82" t="s">
        <v>188</v>
      </c>
      <c r="D143" s="82" t="s">
        <v>189</v>
      </c>
      <c r="E143" s="83" t="s">
        <v>85</v>
      </c>
      <c r="F143" s="80" t="s">
        <v>164</v>
      </c>
      <c r="G143" s="81" t="s">
        <v>416</v>
      </c>
      <c r="H143" s="81" t="s">
        <v>416</v>
      </c>
      <c r="I143" s="81" t="s">
        <v>416</v>
      </c>
      <c r="J143" s="81" t="s">
        <v>416</v>
      </c>
      <c r="K143" s="81" t="s">
        <v>416</v>
      </c>
      <c r="L143" s="81">
        <v>305.01232951827973</v>
      </c>
      <c r="M143" s="81">
        <v>305.01232951827967</v>
      </c>
      <c r="N143" s="81">
        <v>305.01232951827973</v>
      </c>
      <c r="O143" s="81">
        <v>305.01232951827961</v>
      </c>
      <c r="P143" s="81">
        <v>305.01232951827967</v>
      </c>
      <c r="Q143" s="81">
        <v>305.01232951827973</v>
      </c>
      <c r="R143" s="81">
        <v>305.01232951827973</v>
      </c>
      <c r="S143" s="81">
        <v>305.01232951827967</v>
      </c>
      <c r="T143" s="81">
        <v>305.01232951827973</v>
      </c>
      <c r="U143" s="81">
        <v>305.01232951827973</v>
      </c>
      <c r="V143" s="81">
        <v>305.01629400180758</v>
      </c>
      <c r="W143" s="81">
        <v>305.01573750725987</v>
      </c>
      <c r="X143" s="81">
        <v>305.08553799636331</v>
      </c>
      <c r="Y143" s="81">
        <v>305.17603750532152</v>
      </c>
      <c r="Z143" s="81">
        <v>305.28385145602783</v>
      </c>
      <c r="AA143" s="81">
        <v>305.33760658420641</v>
      </c>
      <c r="AB143" s="81">
        <v>305.38090508091892</v>
      </c>
      <c r="AC143" s="81">
        <v>305.31754441884533</v>
      </c>
      <c r="AD143" s="81">
        <v>305.38513242464455</v>
      </c>
      <c r="AE143" s="81">
        <v>305.4376716125488</v>
      </c>
      <c r="AF143" s="81">
        <v>305.44105917182009</v>
      </c>
      <c r="AG143" s="81">
        <v>305.36107978174039</v>
      </c>
      <c r="AH143" s="81">
        <v>305.53503730250469</v>
      </c>
      <c r="AI143" s="81">
        <v>305.49975009847248</v>
      </c>
      <c r="AJ143" s="81">
        <v>305.62041444541694</v>
      </c>
      <c r="AK143" s="81">
        <v>305.68837910140491</v>
      </c>
    </row>
    <row r="144" spans="1:37" ht="15" outlineLevel="2" x14ac:dyDescent="0.25">
      <c r="A144" s="79" t="s">
        <v>186</v>
      </c>
      <c r="B144" s="79" t="s">
        <v>177</v>
      </c>
      <c r="C144" s="79" t="s">
        <v>188</v>
      </c>
      <c r="D144" s="79" t="s">
        <v>190</v>
      </c>
      <c r="E144" s="80" t="s">
        <v>85</v>
      </c>
      <c r="F144" s="80" t="s">
        <v>164</v>
      </c>
      <c r="G144" s="81" t="s">
        <v>416</v>
      </c>
      <c r="H144" s="81" t="s">
        <v>416</v>
      </c>
      <c r="I144" s="81" t="s">
        <v>416</v>
      </c>
      <c r="J144" s="81" t="s">
        <v>416</v>
      </c>
      <c r="K144" s="81" t="s">
        <v>416</v>
      </c>
      <c r="L144" s="81" t="s">
        <v>416</v>
      </c>
      <c r="M144" s="81" t="s">
        <v>416</v>
      </c>
      <c r="N144" s="81" t="s">
        <v>416</v>
      </c>
      <c r="O144" s="81">
        <v>294.76961603643878</v>
      </c>
      <c r="P144" s="81">
        <v>294.76961603643883</v>
      </c>
      <c r="Q144" s="81">
        <v>294.76961603643872</v>
      </c>
      <c r="R144" s="81">
        <v>294.76961603643872</v>
      </c>
      <c r="S144" s="81">
        <v>294.76961603643883</v>
      </c>
      <c r="T144" s="81">
        <v>294.76961603643872</v>
      </c>
      <c r="U144" s="81">
        <v>294.76961603643878</v>
      </c>
      <c r="V144" s="81">
        <v>294.77344717465678</v>
      </c>
      <c r="W144" s="81">
        <v>294.7729093977901</v>
      </c>
      <c r="X144" s="81">
        <v>294.84036214909128</v>
      </c>
      <c r="Y144" s="81">
        <v>294.9278177092034</v>
      </c>
      <c r="Z144" s="81">
        <v>295.03200534022426</v>
      </c>
      <c r="AA144" s="81">
        <v>295.08395241593644</v>
      </c>
      <c r="AB144" s="81">
        <v>295.12579456873476</v>
      </c>
      <c r="AC144" s="81">
        <v>295.0645650410334</v>
      </c>
      <c r="AD144" s="81">
        <v>295.1298797258541</v>
      </c>
      <c r="AE144" s="81">
        <v>295.18065175941416</v>
      </c>
      <c r="AF144" s="81">
        <v>295.18392537820944</v>
      </c>
      <c r="AG144" s="81">
        <v>295.10663609302588</v>
      </c>
      <c r="AH144" s="81">
        <v>295.27474255668824</v>
      </c>
      <c r="AI144" s="81">
        <v>295.24064223693028</v>
      </c>
      <c r="AJ144" s="81">
        <v>295.35724804141546</v>
      </c>
      <c r="AK144" s="81">
        <v>295.42292670780455</v>
      </c>
    </row>
    <row r="145" spans="1:37" ht="15" outlineLevel="2" x14ac:dyDescent="0.25">
      <c r="A145" s="82" t="s">
        <v>186</v>
      </c>
      <c r="B145" s="82" t="s">
        <v>177</v>
      </c>
      <c r="C145" s="82" t="s">
        <v>188</v>
      </c>
      <c r="D145" s="82" t="s">
        <v>191</v>
      </c>
      <c r="E145" s="83" t="s">
        <v>85</v>
      </c>
      <c r="F145" s="80" t="s">
        <v>164</v>
      </c>
      <c r="G145" s="81" t="s">
        <v>416</v>
      </c>
      <c r="H145" s="81" t="s">
        <v>416</v>
      </c>
      <c r="I145" s="81" t="s">
        <v>416</v>
      </c>
      <c r="J145" s="81" t="s">
        <v>416</v>
      </c>
      <c r="K145" s="81" t="s">
        <v>416</v>
      </c>
      <c r="L145" s="81" t="s">
        <v>416</v>
      </c>
      <c r="M145" s="81" t="s">
        <v>416</v>
      </c>
      <c r="N145" s="81" t="s">
        <v>416</v>
      </c>
      <c r="O145" s="81" t="s">
        <v>416</v>
      </c>
      <c r="P145" s="81" t="s">
        <v>416</v>
      </c>
      <c r="Q145" s="81" t="s">
        <v>416</v>
      </c>
      <c r="R145" s="81" t="s">
        <v>416</v>
      </c>
      <c r="S145" s="81">
        <v>309.46649458153854</v>
      </c>
      <c r="T145" s="81">
        <v>309.46649458153848</v>
      </c>
      <c r="U145" s="81">
        <v>309.46649458153854</v>
      </c>
      <c r="V145" s="81">
        <v>309.470517051851</v>
      </c>
      <c r="W145" s="81">
        <v>309.46995241769838</v>
      </c>
      <c r="X145" s="81">
        <v>309.5407738483438</v>
      </c>
      <c r="Y145" s="81">
        <v>309.63259705444824</v>
      </c>
      <c r="Z145" s="81">
        <v>309.74198795314567</v>
      </c>
      <c r="AA145" s="81">
        <v>309.79652933431709</v>
      </c>
      <c r="AB145" s="81">
        <v>309.84046113939991</v>
      </c>
      <c r="AC145" s="81">
        <v>309.77617372834698</v>
      </c>
      <c r="AD145" s="81">
        <v>309.84475031465252</v>
      </c>
      <c r="AE145" s="81">
        <v>309.89805797051741</v>
      </c>
      <c r="AF145" s="81">
        <v>309.90149507815192</v>
      </c>
      <c r="AG145" s="81">
        <v>309.82034586415142</v>
      </c>
      <c r="AH145" s="81">
        <v>309.99684778627699</v>
      </c>
      <c r="AI145" s="81">
        <v>309.96104445158505</v>
      </c>
      <c r="AJ145" s="81">
        <v>310.08347370370427</v>
      </c>
      <c r="AK145" s="81">
        <v>310.15243244929792</v>
      </c>
    </row>
    <row r="146" spans="1:37" ht="15" outlineLevel="2" x14ac:dyDescent="0.25">
      <c r="A146" s="79" t="s">
        <v>186</v>
      </c>
      <c r="B146" s="79" t="s">
        <v>177</v>
      </c>
      <c r="C146" s="79" t="s">
        <v>188</v>
      </c>
      <c r="D146" s="79" t="s">
        <v>192</v>
      </c>
      <c r="E146" s="80" t="s">
        <v>85</v>
      </c>
      <c r="F146" s="80" t="s">
        <v>164</v>
      </c>
      <c r="G146" s="81" t="s">
        <v>416</v>
      </c>
      <c r="H146" s="81" t="s">
        <v>416</v>
      </c>
      <c r="I146" s="81" t="s">
        <v>416</v>
      </c>
      <c r="J146" s="81" t="s">
        <v>416</v>
      </c>
      <c r="K146" s="81" t="s">
        <v>416</v>
      </c>
      <c r="L146" s="81" t="s">
        <v>416</v>
      </c>
      <c r="M146" s="81" t="s">
        <v>416</v>
      </c>
      <c r="N146" s="81" t="s">
        <v>416</v>
      </c>
      <c r="O146" s="81" t="s">
        <v>416</v>
      </c>
      <c r="P146" s="81" t="s">
        <v>416</v>
      </c>
      <c r="Q146" s="81" t="s">
        <v>416</v>
      </c>
      <c r="R146" s="81" t="s">
        <v>416</v>
      </c>
      <c r="S146" s="81" t="s">
        <v>416</v>
      </c>
      <c r="T146" s="81" t="s">
        <v>416</v>
      </c>
      <c r="U146" s="81" t="s">
        <v>416</v>
      </c>
      <c r="V146" s="81" t="s">
        <v>416</v>
      </c>
      <c r="W146" s="81">
        <v>311.21556336994979</v>
      </c>
      <c r="X146" s="81">
        <v>311.28887004028775</v>
      </c>
      <c r="Y146" s="81">
        <v>311.38391547269327</v>
      </c>
      <c r="Z146" s="81">
        <v>311.49714507672292</v>
      </c>
      <c r="AA146" s="81">
        <v>311.55360040405645</v>
      </c>
      <c r="AB146" s="81">
        <v>311.59907384794479</v>
      </c>
      <c r="AC146" s="81">
        <v>311.53253048662054</v>
      </c>
      <c r="AD146" s="81">
        <v>311.60351353736377</v>
      </c>
      <c r="AE146" s="81">
        <v>311.65869184595425</v>
      </c>
      <c r="AF146" s="81">
        <v>311.66224956731043</v>
      </c>
      <c r="AG146" s="81">
        <v>311.57825269482828</v>
      </c>
      <c r="AH146" s="81">
        <v>311.76094835772807</v>
      </c>
      <c r="AI146" s="81">
        <v>311.72388862553476</v>
      </c>
      <c r="AJ146" s="81">
        <v>311.85061412010697</v>
      </c>
      <c r="AK146" s="81">
        <v>311.92199274073187</v>
      </c>
    </row>
    <row r="147" spans="1:37" ht="15" outlineLevel="2" x14ac:dyDescent="0.25">
      <c r="A147" s="82" t="s">
        <v>186</v>
      </c>
      <c r="B147" s="82" t="s">
        <v>177</v>
      </c>
      <c r="C147" s="82" t="s">
        <v>188</v>
      </c>
      <c r="D147" s="82" t="s">
        <v>193</v>
      </c>
      <c r="E147" s="83" t="s">
        <v>85</v>
      </c>
      <c r="F147" s="80" t="s">
        <v>164</v>
      </c>
      <c r="G147" s="81" t="s">
        <v>416</v>
      </c>
      <c r="H147" s="81" t="s">
        <v>416</v>
      </c>
      <c r="I147" s="81" t="s">
        <v>416</v>
      </c>
      <c r="J147" s="81" t="s">
        <v>416</v>
      </c>
      <c r="K147" s="81" t="s">
        <v>416</v>
      </c>
      <c r="L147" s="81" t="s">
        <v>416</v>
      </c>
      <c r="M147" s="81" t="s">
        <v>416</v>
      </c>
      <c r="N147" s="81" t="s">
        <v>416</v>
      </c>
      <c r="O147" s="81" t="s">
        <v>416</v>
      </c>
      <c r="P147" s="81" t="s">
        <v>416</v>
      </c>
      <c r="Q147" s="81" t="s">
        <v>416</v>
      </c>
      <c r="R147" s="81" t="s">
        <v>416</v>
      </c>
      <c r="S147" s="81" t="s">
        <v>416</v>
      </c>
      <c r="T147" s="81" t="s">
        <v>416</v>
      </c>
      <c r="U147" s="81" t="s">
        <v>416</v>
      </c>
      <c r="V147" s="81" t="s">
        <v>416</v>
      </c>
      <c r="W147" s="81" t="s">
        <v>416</v>
      </c>
      <c r="X147" s="81" t="s">
        <v>416</v>
      </c>
      <c r="Y147" s="81" t="s">
        <v>416</v>
      </c>
      <c r="Z147" s="81" t="s">
        <v>416</v>
      </c>
      <c r="AA147" s="81" t="s">
        <v>416</v>
      </c>
      <c r="AB147" s="81">
        <v>300.30995284499733</v>
      </c>
      <c r="AC147" s="81">
        <v>300.24582409665601</v>
      </c>
      <c r="AD147" s="81">
        <v>300.31423143447319</v>
      </c>
      <c r="AE147" s="81">
        <v>300.36740752589799</v>
      </c>
      <c r="AF147" s="81">
        <v>300.37083615067712</v>
      </c>
      <c r="AG147" s="81">
        <v>300.28988721468033</v>
      </c>
      <c r="AH147" s="81">
        <v>300.4659535262698</v>
      </c>
      <c r="AI147" s="81">
        <v>300.43023855497711</v>
      </c>
      <c r="AJ147" s="81">
        <v>300.55236564907187</v>
      </c>
      <c r="AK147" s="81">
        <v>300.62115420299972</v>
      </c>
    </row>
    <row r="148" spans="1:37" ht="15" outlineLevel="2" x14ac:dyDescent="0.25">
      <c r="A148" s="79" t="s">
        <v>186</v>
      </c>
      <c r="B148" s="79" t="s">
        <v>177</v>
      </c>
      <c r="C148" s="79" t="s">
        <v>188</v>
      </c>
      <c r="D148" s="79" t="s">
        <v>194</v>
      </c>
      <c r="E148" s="80" t="s">
        <v>85</v>
      </c>
      <c r="F148" s="80" t="s">
        <v>164</v>
      </c>
      <c r="G148" s="81" t="s">
        <v>416</v>
      </c>
      <c r="H148" s="81" t="s">
        <v>416</v>
      </c>
      <c r="I148" s="81" t="s">
        <v>416</v>
      </c>
      <c r="J148" s="81" t="s">
        <v>416</v>
      </c>
      <c r="K148" s="81" t="s">
        <v>416</v>
      </c>
      <c r="L148" s="81" t="s">
        <v>416</v>
      </c>
      <c r="M148" s="81" t="s">
        <v>416</v>
      </c>
      <c r="N148" s="81" t="s">
        <v>416</v>
      </c>
      <c r="O148" s="81" t="s">
        <v>416</v>
      </c>
      <c r="P148" s="81" t="s">
        <v>416</v>
      </c>
      <c r="Q148" s="81" t="s">
        <v>416</v>
      </c>
      <c r="R148" s="81" t="s">
        <v>416</v>
      </c>
      <c r="S148" s="81" t="s">
        <v>416</v>
      </c>
      <c r="T148" s="81" t="s">
        <v>416</v>
      </c>
      <c r="U148" s="81" t="s">
        <v>416</v>
      </c>
      <c r="V148" s="81" t="s">
        <v>416</v>
      </c>
      <c r="W148" s="81" t="s">
        <v>416</v>
      </c>
      <c r="X148" s="81" t="s">
        <v>416</v>
      </c>
      <c r="Y148" s="81" t="s">
        <v>416</v>
      </c>
      <c r="Z148" s="81" t="s">
        <v>416</v>
      </c>
      <c r="AA148" s="81" t="s">
        <v>416</v>
      </c>
      <c r="AB148" s="81" t="s">
        <v>416</v>
      </c>
      <c r="AC148" s="81" t="s">
        <v>416</v>
      </c>
      <c r="AD148" s="81" t="s">
        <v>416</v>
      </c>
      <c r="AE148" s="81" t="s">
        <v>416</v>
      </c>
      <c r="AF148" s="81">
        <v>302.45178785486991</v>
      </c>
      <c r="AG148" s="81">
        <v>302.37081818068486</v>
      </c>
      <c r="AH148" s="81">
        <v>302.54692959844238</v>
      </c>
      <c r="AI148" s="81">
        <v>302.51120547738401</v>
      </c>
      <c r="AJ148" s="81">
        <v>302.63336385903847</v>
      </c>
      <c r="AK148" s="81">
        <v>302.70217003580427</v>
      </c>
    </row>
    <row r="149" spans="1:37" ht="15" outlineLevel="2" x14ac:dyDescent="0.25">
      <c r="A149" s="82" t="s">
        <v>186</v>
      </c>
      <c r="B149" s="82" t="s">
        <v>177</v>
      </c>
      <c r="C149" s="82" t="s">
        <v>195</v>
      </c>
      <c r="D149" s="82" t="s">
        <v>114</v>
      </c>
      <c r="E149" s="83" t="s">
        <v>85</v>
      </c>
      <c r="F149" s="80" t="s">
        <v>164</v>
      </c>
      <c r="G149" s="81">
        <v>481.35019549160859</v>
      </c>
      <c r="H149" s="81">
        <v>481.35019549160853</v>
      </c>
      <c r="I149" s="81">
        <v>481.35019549160859</v>
      </c>
      <c r="J149" s="81">
        <v>481.35019549160859</v>
      </c>
      <c r="K149" s="81">
        <v>481.35019549160859</v>
      </c>
      <c r="L149" s="81">
        <v>481.35019549160859</v>
      </c>
      <c r="M149" s="81">
        <v>481.35019549160864</v>
      </c>
      <c r="N149" s="81">
        <v>481.35019549160853</v>
      </c>
      <c r="O149" s="81">
        <v>481.35019549160864</v>
      </c>
      <c r="P149" s="81">
        <v>481.35019549160864</v>
      </c>
      <c r="Q149" s="81">
        <v>481.35019549160864</v>
      </c>
      <c r="R149" s="81">
        <v>481.35019549160864</v>
      </c>
      <c r="S149" s="81">
        <v>481.35019549160853</v>
      </c>
      <c r="T149" s="81">
        <v>481.35019549160853</v>
      </c>
      <c r="U149" s="81">
        <v>481.35019549160853</v>
      </c>
      <c r="V149" s="81">
        <v>481.35645563901608</v>
      </c>
      <c r="W149" s="81">
        <v>481.35557690213267</v>
      </c>
      <c r="X149" s="81">
        <v>481.46579588723739</v>
      </c>
      <c r="Y149" s="81">
        <v>481.6086998146738</v>
      </c>
      <c r="Z149" s="81">
        <v>481.77894424103255</v>
      </c>
      <c r="AA149" s="81">
        <v>481.86382667879383</v>
      </c>
      <c r="AB149" s="81">
        <v>481.9321974943212</v>
      </c>
      <c r="AC149" s="81">
        <v>481.83214736632038</v>
      </c>
      <c r="AD149" s="81">
        <v>481.93887271309291</v>
      </c>
      <c r="AE149" s="81">
        <v>482.02183511125691</v>
      </c>
      <c r="AF149" s="81">
        <v>482.02718426209606</v>
      </c>
      <c r="AG149" s="81">
        <v>481.90089220716766</v>
      </c>
      <c r="AH149" s="81">
        <v>482.17558113322326</v>
      </c>
      <c r="AI149" s="81">
        <v>482.11986060940518</v>
      </c>
      <c r="AJ149" s="81">
        <v>482.31039655018975</v>
      </c>
      <c r="AK149" s="81">
        <v>482.4177166492637</v>
      </c>
    </row>
    <row r="150" spans="1:37" ht="15" outlineLevel="2" x14ac:dyDescent="0.25">
      <c r="A150" s="79" t="s">
        <v>186</v>
      </c>
      <c r="B150" s="79" t="s">
        <v>177</v>
      </c>
      <c r="C150" s="79" t="s">
        <v>195</v>
      </c>
      <c r="D150" s="79" t="s">
        <v>189</v>
      </c>
      <c r="E150" s="80" t="s">
        <v>85</v>
      </c>
      <c r="F150" s="80" t="s">
        <v>164</v>
      </c>
      <c r="G150" s="81" t="s">
        <v>416</v>
      </c>
      <c r="H150" s="81" t="s">
        <v>416</v>
      </c>
      <c r="I150" s="81" t="s">
        <v>416</v>
      </c>
      <c r="J150" s="81" t="s">
        <v>416</v>
      </c>
      <c r="K150" s="81" t="s">
        <v>416</v>
      </c>
      <c r="L150" s="81">
        <v>429.69532502761768</v>
      </c>
      <c r="M150" s="81">
        <v>429.69532502761774</v>
      </c>
      <c r="N150" s="81">
        <v>429.69532502761768</v>
      </c>
      <c r="O150" s="81">
        <v>429.69532502761763</v>
      </c>
      <c r="P150" s="81">
        <v>429.69532502761768</v>
      </c>
      <c r="Q150" s="81">
        <v>429.69532502761768</v>
      </c>
      <c r="R150" s="81">
        <v>429.69532502761763</v>
      </c>
      <c r="S150" s="81">
        <v>429.69532502761774</v>
      </c>
      <c r="T150" s="81">
        <v>429.69532502761768</v>
      </c>
      <c r="U150" s="81">
        <v>429.69532502761774</v>
      </c>
      <c r="V150" s="81">
        <v>429.70091270334888</v>
      </c>
      <c r="W150" s="81">
        <v>429.70012836131377</v>
      </c>
      <c r="X150" s="81">
        <v>429.79850750609967</v>
      </c>
      <c r="Y150" s="81">
        <v>429.92606054203412</v>
      </c>
      <c r="Z150" s="81">
        <v>430.07801713148933</v>
      </c>
      <c r="AA150" s="81">
        <v>430.15378140772884</v>
      </c>
      <c r="AB150" s="81">
        <v>430.21480775771278</v>
      </c>
      <c r="AC150" s="81">
        <v>430.1255051206121</v>
      </c>
      <c r="AD150" s="81">
        <v>430.22076591740188</v>
      </c>
      <c r="AE150" s="81">
        <v>430.29481640673447</v>
      </c>
      <c r="AF150" s="81">
        <v>430.29959094611519</v>
      </c>
      <c r="AG150" s="81">
        <v>430.18686531771903</v>
      </c>
      <c r="AH150" s="81">
        <v>430.43204686790142</v>
      </c>
      <c r="AI150" s="81">
        <v>430.38231190186951</v>
      </c>
      <c r="AJ150" s="81">
        <v>430.55238026974234</v>
      </c>
      <c r="AK150" s="81">
        <v>430.64817192991035</v>
      </c>
    </row>
    <row r="151" spans="1:37" ht="15" outlineLevel="2" x14ac:dyDescent="0.25">
      <c r="A151" s="82" t="s">
        <v>186</v>
      </c>
      <c r="B151" s="82" t="s">
        <v>177</v>
      </c>
      <c r="C151" s="82" t="s">
        <v>195</v>
      </c>
      <c r="D151" s="82" t="s">
        <v>190</v>
      </c>
      <c r="E151" s="83" t="s">
        <v>85</v>
      </c>
      <c r="F151" s="80" t="s">
        <v>164</v>
      </c>
      <c r="G151" s="81" t="s">
        <v>416</v>
      </c>
      <c r="H151" s="81" t="s">
        <v>416</v>
      </c>
      <c r="I151" s="81" t="s">
        <v>416</v>
      </c>
      <c r="J151" s="81" t="s">
        <v>416</v>
      </c>
      <c r="K151" s="81" t="s">
        <v>416</v>
      </c>
      <c r="L151" s="81" t="s">
        <v>416</v>
      </c>
      <c r="M151" s="81" t="s">
        <v>416</v>
      </c>
      <c r="N151" s="81" t="s">
        <v>416</v>
      </c>
      <c r="O151" s="81">
        <v>417.22733528703765</v>
      </c>
      <c r="P151" s="81">
        <v>417.2273352870377</v>
      </c>
      <c r="Q151" s="81">
        <v>417.22733528703765</v>
      </c>
      <c r="R151" s="81">
        <v>417.22733528703759</v>
      </c>
      <c r="S151" s="81">
        <v>417.22733528703776</v>
      </c>
      <c r="T151" s="81">
        <v>417.22733528703765</v>
      </c>
      <c r="U151" s="81">
        <v>417.22733528703748</v>
      </c>
      <c r="V151" s="81">
        <v>417.23276064758176</v>
      </c>
      <c r="W151" s="81">
        <v>417.2319990897293</v>
      </c>
      <c r="X151" s="81">
        <v>417.32752043995873</v>
      </c>
      <c r="Y151" s="81">
        <v>417.45136821526569</v>
      </c>
      <c r="Z151" s="81">
        <v>417.59891065053085</v>
      </c>
      <c r="AA151" s="81">
        <v>417.67247406665217</v>
      </c>
      <c r="AB151" s="81">
        <v>417.73172767535897</v>
      </c>
      <c r="AC151" s="81">
        <v>417.64501917130059</v>
      </c>
      <c r="AD151" s="81">
        <v>417.73751275775237</v>
      </c>
      <c r="AE151" s="81">
        <v>417.80941217039305</v>
      </c>
      <c r="AF151" s="81">
        <v>417.81404801520921</v>
      </c>
      <c r="AG151" s="81">
        <v>417.70459692927744</v>
      </c>
      <c r="AH151" s="81">
        <v>417.94265625349431</v>
      </c>
      <c r="AI151" s="81">
        <v>417.89436602776289</v>
      </c>
      <c r="AJ151" s="81">
        <v>418.0594941163011</v>
      </c>
      <c r="AK151" s="81">
        <v>418.15250314519523</v>
      </c>
    </row>
    <row r="152" spans="1:37" ht="15" outlineLevel="2" x14ac:dyDescent="0.25">
      <c r="A152" s="79" t="s">
        <v>186</v>
      </c>
      <c r="B152" s="79" t="s">
        <v>177</v>
      </c>
      <c r="C152" s="79" t="s">
        <v>195</v>
      </c>
      <c r="D152" s="79" t="s">
        <v>191</v>
      </c>
      <c r="E152" s="80" t="s">
        <v>85</v>
      </c>
      <c r="F152" s="80" t="s">
        <v>164</v>
      </c>
      <c r="G152" s="81" t="s">
        <v>416</v>
      </c>
      <c r="H152" s="81" t="s">
        <v>416</v>
      </c>
      <c r="I152" s="81" t="s">
        <v>416</v>
      </c>
      <c r="J152" s="81" t="s">
        <v>416</v>
      </c>
      <c r="K152" s="81" t="s">
        <v>416</v>
      </c>
      <c r="L152" s="81" t="s">
        <v>416</v>
      </c>
      <c r="M152" s="81" t="s">
        <v>416</v>
      </c>
      <c r="N152" s="81" t="s">
        <v>416</v>
      </c>
      <c r="O152" s="81" t="s">
        <v>416</v>
      </c>
      <c r="P152" s="81" t="s">
        <v>416</v>
      </c>
      <c r="Q152" s="81" t="s">
        <v>416</v>
      </c>
      <c r="R152" s="81" t="s">
        <v>416</v>
      </c>
      <c r="S152" s="81">
        <v>436.72254942076773</v>
      </c>
      <c r="T152" s="81">
        <v>436.72254942076773</v>
      </c>
      <c r="U152" s="81">
        <v>436.72254942076785</v>
      </c>
      <c r="V152" s="81">
        <v>436.72822858079331</v>
      </c>
      <c r="W152" s="81">
        <v>436.72743139710792</v>
      </c>
      <c r="X152" s="81">
        <v>436.82742125573265</v>
      </c>
      <c r="Y152" s="81">
        <v>436.95706265542157</v>
      </c>
      <c r="Z152" s="81">
        <v>437.11150715613149</v>
      </c>
      <c r="AA152" s="81">
        <v>437.18851188397764</v>
      </c>
      <c r="AB152" s="81">
        <v>437.25053738867757</v>
      </c>
      <c r="AC152" s="81">
        <v>437.15977264297914</v>
      </c>
      <c r="AD152" s="81">
        <v>437.25659309841421</v>
      </c>
      <c r="AE152" s="81">
        <v>437.3318559803551</v>
      </c>
      <c r="AF152" s="81">
        <v>437.33670869094459</v>
      </c>
      <c r="AG152" s="81">
        <v>437.22213746071856</v>
      </c>
      <c r="AH152" s="81">
        <v>437.47133324904809</v>
      </c>
      <c r="AI152" s="81">
        <v>437.42078399663239</v>
      </c>
      <c r="AJ152" s="81">
        <v>437.5936368110896</v>
      </c>
      <c r="AK152" s="81">
        <v>437.69099682147061</v>
      </c>
    </row>
    <row r="153" spans="1:37" ht="15" outlineLevel="2" x14ac:dyDescent="0.25">
      <c r="A153" s="82" t="s">
        <v>186</v>
      </c>
      <c r="B153" s="82" t="s">
        <v>177</v>
      </c>
      <c r="C153" s="82" t="s">
        <v>195</v>
      </c>
      <c r="D153" s="82" t="s">
        <v>192</v>
      </c>
      <c r="E153" s="83" t="s">
        <v>85</v>
      </c>
      <c r="F153" s="80" t="s">
        <v>164</v>
      </c>
      <c r="G153" s="81" t="s">
        <v>416</v>
      </c>
      <c r="H153" s="81" t="s">
        <v>416</v>
      </c>
      <c r="I153" s="81" t="s">
        <v>416</v>
      </c>
      <c r="J153" s="81" t="s">
        <v>416</v>
      </c>
      <c r="K153" s="81" t="s">
        <v>416</v>
      </c>
      <c r="L153" s="81" t="s">
        <v>416</v>
      </c>
      <c r="M153" s="81" t="s">
        <v>416</v>
      </c>
      <c r="N153" s="81" t="s">
        <v>416</v>
      </c>
      <c r="O153" s="81" t="s">
        <v>416</v>
      </c>
      <c r="P153" s="81" t="s">
        <v>416</v>
      </c>
      <c r="Q153" s="81" t="s">
        <v>416</v>
      </c>
      <c r="R153" s="81" t="s">
        <v>416</v>
      </c>
      <c r="S153" s="81" t="s">
        <v>416</v>
      </c>
      <c r="T153" s="81" t="s">
        <v>416</v>
      </c>
      <c r="U153" s="81" t="s">
        <v>416</v>
      </c>
      <c r="V153" s="81" t="s">
        <v>416</v>
      </c>
      <c r="W153" s="81">
        <v>434.18456770247712</v>
      </c>
      <c r="X153" s="81">
        <v>434.28688502600409</v>
      </c>
      <c r="Y153" s="81">
        <v>434.419544089802</v>
      </c>
      <c r="Z153" s="81">
        <v>434.57758359664217</v>
      </c>
      <c r="AA153" s="81">
        <v>434.65638076428013</v>
      </c>
      <c r="AB153" s="81">
        <v>434.71985003725024</v>
      </c>
      <c r="AC153" s="81">
        <v>434.62697255969209</v>
      </c>
      <c r="AD153" s="81">
        <v>434.72604670580074</v>
      </c>
      <c r="AE153" s="81">
        <v>434.80306148256926</v>
      </c>
      <c r="AF153" s="81">
        <v>434.80802714974976</v>
      </c>
      <c r="AG153" s="81">
        <v>434.69078904389448</v>
      </c>
      <c r="AH153" s="81">
        <v>434.94578536498886</v>
      </c>
      <c r="AI153" s="81">
        <v>434.89405947713783</v>
      </c>
      <c r="AJ153" s="81">
        <v>435.07093578822156</v>
      </c>
      <c r="AK153" s="81">
        <v>435.17056204850189</v>
      </c>
    </row>
    <row r="154" spans="1:37" ht="15" outlineLevel="2" x14ac:dyDescent="0.25">
      <c r="A154" s="79" t="s">
        <v>186</v>
      </c>
      <c r="B154" s="79" t="s">
        <v>177</v>
      </c>
      <c r="C154" s="79" t="s">
        <v>195</v>
      </c>
      <c r="D154" s="79" t="s">
        <v>193</v>
      </c>
      <c r="E154" s="80" t="s">
        <v>85</v>
      </c>
      <c r="F154" s="80" t="s">
        <v>164</v>
      </c>
      <c r="G154" s="81" t="s">
        <v>416</v>
      </c>
      <c r="H154" s="81" t="s">
        <v>416</v>
      </c>
      <c r="I154" s="81" t="s">
        <v>416</v>
      </c>
      <c r="J154" s="81" t="s">
        <v>416</v>
      </c>
      <c r="K154" s="81" t="s">
        <v>416</v>
      </c>
      <c r="L154" s="81" t="s">
        <v>416</v>
      </c>
      <c r="M154" s="81" t="s">
        <v>416</v>
      </c>
      <c r="N154" s="81" t="s">
        <v>416</v>
      </c>
      <c r="O154" s="81" t="s">
        <v>416</v>
      </c>
      <c r="P154" s="81" t="s">
        <v>416</v>
      </c>
      <c r="Q154" s="81" t="s">
        <v>416</v>
      </c>
      <c r="R154" s="81" t="s">
        <v>416</v>
      </c>
      <c r="S154" s="81" t="s">
        <v>416</v>
      </c>
      <c r="T154" s="81" t="s">
        <v>416</v>
      </c>
      <c r="U154" s="81" t="s">
        <v>416</v>
      </c>
      <c r="V154" s="81" t="s">
        <v>416</v>
      </c>
      <c r="W154" s="81" t="s">
        <v>416</v>
      </c>
      <c r="X154" s="81" t="s">
        <v>416</v>
      </c>
      <c r="Y154" s="81" t="s">
        <v>416</v>
      </c>
      <c r="Z154" s="81" t="s">
        <v>416</v>
      </c>
      <c r="AA154" s="81" t="s">
        <v>416</v>
      </c>
      <c r="AB154" s="81">
        <v>418.86882931717662</v>
      </c>
      <c r="AC154" s="81">
        <v>418.77934219041862</v>
      </c>
      <c r="AD154" s="81">
        <v>418.87479978578364</v>
      </c>
      <c r="AE154" s="81">
        <v>418.94900325547417</v>
      </c>
      <c r="AF154" s="81">
        <v>418.95378765854048</v>
      </c>
      <c r="AG154" s="81">
        <v>418.84082915110281</v>
      </c>
      <c r="AH154" s="81">
        <v>419.08651722003538</v>
      </c>
      <c r="AI154" s="81">
        <v>419.03667950690533</v>
      </c>
      <c r="AJ154" s="81">
        <v>419.20709921776097</v>
      </c>
      <c r="AK154" s="81">
        <v>419.30308877321085</v>
      </c>
    </row>
    <row r="155" spans="1:37" ht="15" outlineLevel="2" x14ac:dyDescent="0.25">
      <c r="A155" s="82" t="s">
        <v>186</v>
      </c>
      <c r="B155" s="82" t="s">
        <v>177</v>
      </c>
      <c r="C155" s="82" t="s">
        <v>195</v>
      </c>
      <c r="D155" s="82" t="s">
        <v>194</v>
      </c>
      <c r="E155" s="83" t="s">
        <v>85</v>
      </c>
      <c r="F155" s="80" t="s">
        <v>164</v>
      </c>
      <c r="G155" s="81" t="s">
        <v>416</v>
      </c>
      <c r="H155" s="81" t="s">
        <v>416</v>
      </c>
      <c r="I155" s="81" t="s">
        <v>416</v>
      </c>
      <c r="J155" s="81" t="s">
        <v>416</v>
      </c>
      <c r="K155" s="81" t="s">
        <v>416</v>
      </c>
      <c r="L155" s="81" t="s">
        <v>416</v>
      </c>
      <c r="M155" s="81" t="s">
        <v>416</v>
      </c>
      <c r="N155" s="81" t="s">
        <v>416</v>
      </c>
      <c r="O155" s="81" t="s">
        <v>416</v>
      </c>
      <c r="P155" s="81" t="s">
        <v>416</v>
      </c>
      <c r="Q155" s="81" t="s">
        <v>416</v>
      </c>
      <c r="R155" s="81" t="s">
        <v>416</v>
      </c>
      <c r="S155" s="81" t="s">
        <v>416</v>
      </c>
      <c r="T155" s="81" t="s">
        <v>416</v>
      </c>
      <c r="U155" s="81" t="s">
        <v>416</v>
      </c>
      <c r="V155" s="81" t="s">
        <v>416</v>
      </c>
      <c r="W155" s="81" t="s">
        <v>416</v>
      </c>
      <c r="X155" s="81" t="s">
        <v>416</v>
      </c>
      <c r="Y155" s="81" t="s">
        <v>416</v>
      </c>
      <c r="Z155" s="81" t="s">
        <v>416</v>
      </c>
      <c r="AA155" s="81" t="s">
        <v>416</v>
      </c>
      <c r="AB155" s="81" t="s">
        <v>416</v>
      </c>
      <c r="AC155" s="81" t="s">
        <v>416</v>
      </c>
      <c r="AD155" s="81" t="s">
        <v>416</v>
      </c>
      <c r="AE155" s="81" t="s">
        <v>416</v>
      </c>
      <c r="AF155" s="81">
        <v>422.60695004443284</v>
      </c>
      <c r="AG155" s="81">
        <v>422.49376166799846</v>
      </c>
      <c r="AH155" s="81">
        <v>422.73994970874566</v>
      </c>
      <c r="AI155" s="81">
        <v>422.69001057656027</v>
      </c>
      <c r="AJ155" s="81">
        <v>422.86077708916491</v>
      </c>
      <c r="AK155" s="81">
        <v>422.95696198202972</v>
      </c>
    </row>
    <row r="156" spans="1:37" ht="15" outlineLevel="2" x14ac:dyDescent="0.25">
      <c r="A156" s="79" t="s">
        <v>186</v>
      </c>
      <c r="B156" s="79" t="s">
        <v>177</v>
      </c>
      <c r="C156" s="79" t="s">
        <v>196</v>
      </c>
      <c r="D156" s="79" t="s">
        <v>114</v>
      </c>
      <c r="E156" s="80" t="s">
        <v>85</v>
      </c>
      <c r="F156" s="80" t="s">
        <v>164</v>
      </c>
      <c r="G156" s="81">
        <v>512.89642028793253</v>
      </c>
      <c r="H156" s="81">
        <v>512.89642028793264</v>
      </c>
      <c r="I156" s="81">
        <v>512.89642028793264</v>
      </c>
      <c r="J156" s="81">
        <v>512.89642028793264</v>
      </c>
      <c r="K156" s="81">
        <v>512.89642028793276</v>
      </c>
      <c r="L156" s="81">
        <v>512.89642028793264</v>
      </c>
      <c r="M156" s="81">
        <v>512.89642028793264</v>
      </c>
      <c r="N156" s="81">
        <v>512.89642028793276</v>
      </c>
      <c r="O156" s="81">
        <v>512.89642028793264</v>
      </c>
      <c r="P156" s="81">
        <v>512.89642028793276</v>
      </c>
      <c r="Q156" s="81">
        <v>512.89642028793276</v>
      </c>
      <c r="R156" s="81">
        <v>512.89642028793264</v>
      </c>
      <c r="S156" s="81">
        <v>512.89642028793264</v>
      </c>
      <c r="T156" s="81">
        <v>512.89642028793276</v>
      </c>
      <c r="U156" s="81">
        <v>512.89642028793276</v>
      </c>
      <c r="V156" s="81">
        <v>512.90309112154409</v>
      </c>
      <c r="W156" s="81">
        <v>512.90215473663875</v>
      </c>
      <c r="X156" s="81">
        <v>513.01960444869928</v>
      </c>
      <c r="Y156" s="81">
        <v>513.17188334251898</v>
      </c>
      <c r="Z156" s="81">
        <v>513.35329636167091</v>
      </c>
      <c r="AA156" s="81">
        <v>513.44374736577504</v>
      </c>
      <c r="AB156" s="81">
        <v>513.51660353106615</v>
      </c>
      <c r="AC156" s="81">
        <v>513.40998978649122</v>
      </c>
      <c r="AD156" s="81">
        <v>513.52371666608497</v>
      </c>
      <c r="AE156" s="81">
        <v>513.61212166969585</v>
      </c>
      <c r="AF156" s="81">
        <v>513.61782174237601</v>
      </c>
      <c r="AG156" s="81">
        <v>513.48324451438964</v>
      </c>
      <c r="AH156" s="81">
        <v>513.77595393501042</v>
      </c>
      <c r="AI156" s="81">
        <v>513.7165779620592</v>
      </c>
      <c r="AJ156" s="81">
        <v>513.91961368554223</v>
      </c>
      <c r="AK156" s="81">
        <v>514.03397433513942</v>
      </c>
    </row>
    <row r="157" spans="1:37" ht="15" outlineLevel="2" x14ac:dyDescent="0.25">
      <c r="A157" s="82" t="s">
        <v>186</v>
      </c>
      <c r="B157" s="82" t="s">
        <v>177</v>
      </c>
      <c r="C157" s="82" t="s">
        <v>196</v>
      </c>
      <c r="D157" s="82" t="s">
        <v>189</v>
      </c>
      <c r="E157" s="83" t="s">
        <v>85</v>
      </c>
      <c r="F157" s="80" t="s">
        <v>164</v>
      </c>
      <c r="G157" s="81" t="s">
        <v>416</v>
      </c>
      <c r="H157" s="81" t="s">
        <v>416</v>
      </c>
      <c r="I157" s="81" t="s">
        <v>416</v>
      </c>
      <c r="J157" s="81" t="s">
        <v>416</v>
      </c>
      <c r="K157" s="81" t="s">
        <v>416</v>
      </c>
      <c r="L157" s="81">
        <v>455.57886787203444</v>
      </c>
      <c r="M157" s="81">
        <v>455.57886787203432</v>
      </c>
      <c r="N157" s="81">
        <v>455.57886787203444</v>
      </c>
      <c r="O157" s="81">
        <v>455.57886787203432</v>
      </c>
      <c r="P157" s="81">
        <v>455.57886787203432</v>
      </c>
      <c r="Q157" s="81">
        <v>455.57886787203432</v>
      </c>
      <c r="R157" s="81">
        <v>455.57886787203432</v>
      </c>
      <c r="S157" s="81">
        <v>455.57886787203432</v>
      </c>
      <c r="T157" s="81">
        <v>455.57886787203444</v>
      </c>
      <c r="U157" s="81">
        <v>455.57886787203444</v>
      </c>
      <c r="V157" s="81">
        <v>455.58479251404361</v>
      </c>
      <c r="W157" s="81">
        <v>455.5839608720525</v>
      </c>
      <c r="X157" s="81">
        <v>455.68827279745352</v>
      </c>
      <c r="Y157" s="81">
        <v>455.8235179533047</v>
      </c>
      <c r="Z157" s="81">
        <v>455.98463832549271</v>
      </c>
      <c r="AA157" s="81">
        <v>456.06497158665644</v>
      </c>
      <c r="AB157" s="81">
        <v>456.12967814698374</v>
      </c>
      <c r="AC157" s="81">
        <v>456.03499009048932</v>
      </c>
      <c r="AD157" s="81">
        <v>456.13599561508488</v>
      </c>
      <c r="AE157" s="81">
        <v>456.21451173896446</v>
      </c>
      <c r="AF157" s="81">
        <v>456.21957420821838</v>
      </c>
      <c r="AG157" s="81">
        <v>456.10005063067939</v>
      </c>
      <c r="AH157" s="81">
        <v>456.36001791976258</v>
      </c>
      <c r="AI157" s="81">
        <v>456.30728367331409</v>
      </c>
      <c r="AJ157" s="81">
        <v>456.48760805955703</v>
      </c>
      <c r="AK157" s="81">
        <v>456.58917646138889</v>
      </c>
    </row>
    <row r="158" spans="1:37" ht="15" outlineLevel="2" x14ac:dyDescent="0.25">
      <c r="A158" s="79" t="s">
        <v>186</v>
      </c>
      <c r="B158" s="79" t="s">
        <v>177</v>
      </c>
      <c r="C158" s="79" t="s">
        <v>196</v>
      </c>
      <c r="D158" s="79" t="s">
        <v>190</v>
      </c>
      <c r="E158" s="80" t="s">
        <v>85</v>
      </c>
      <c r="F158" s="80" t="s">
        <v>164</v>
      </c>
      <c r="G158" s="81" t="s">
        <v>416</v>
      </c>
      <c r="H158" s="81" t="s">
        <v>416</v>
      </c>
      <c r="I158" s="81" t="s">
        <v>416</v>
      </c>
      <c r="J158" s="81" t="s">
        <v>416</v>
      </c>
      <c r="K158" s="81" t="s">
        <v>416</v>
      </c>
      <c r="L158" s="81" t="s">
        <v>416</v>
      </c>
      <c r="M158" s="81" t="s">
        <v>416</v>
      </c>
      <c r="N158" s="81" t="s">
        <v>416</v>
      </c>
      <c r="O158" s="81">
        <v>442.34478881675369</v>
      </c>
      <c r="P158" s="81">
        <v>442.34478881675386</v>
      </c>
      <c r="Q158" s="81">
        <v>442.34478881675369</v>
      </c>
      <c r="R158" s="81">
        <v>442.34478881675363</v>
      </c>
      <c r="S158" s="81">
        <v>442.34478881675381</v>
      </c>
      <c r="T158" s="81">
        <v>442.34478881675369</v>
      </c>
      <c r="U158" s="81">
        <v>442.34478881675369</v>
      </c>
      <c r="V158" s="81">
        <v>442.3505411702015</v>
      </c>
      <c r="W158" s="81">
        <v>442.34973371235543</v>
      </c>
      <c r="X158" s="81">
        <v>442.45101224746082</v>
      </c>
      <c r="Y158" s="81">
        <v>442.58232447482192</v>
      </c>
      <c r="Z158" s="81">
        <v>442.73875946735137</v>
      </c>
      <c r="AA158" s="81">
        <v>442.81675663766185</v>
      </c>
      <c r="AB158" s="81">
        <v>442.87958153152192</v>
      </c>
      <c r="AC158" s="81">
        <v>442.78764700326087</v>
      </c>
      <c r="AD158" s="81">
        <v>442.88571528768074</v>
      </c>
      <c r="AE158" s="81">
        <v>442.96194816305069</v>
      </c>
      <c r="AF158" s="81">
        <v>442.96686341572268</v>
      </c>
      <c r="AG158" s="81">
        <v>442.85081558325123</v>
      </c>
      <c r="AH158" s="81">
        <v>443.10322302480188</v>
      </c>
      <c r="AI158" s="81">
        <v>443.05202228998991</v>
      </c>
      <c r="AJ158" s="81">
        <v>443.22710284393668</v>
      </c>
      <c r="AK158" s="81">
        <v>443.32571763712536</v>
      </c>
    </row>
    <row r="159" spans="1:37" ht="15" outlineLevel="2" x14ac:dyDescent="0.25">
      <c r="A159" s="82" t="s">
        <v>186</v>
      </c>
      <c r="B159" s="82" t="s">
        <v>177</v>
      </c>
      <c r="C159" s="82" t="s">
        <v>196</v>
      </c>
      <c r="D159" s="82" t="s">
        <v>191</v>
      </c>
      <c r="E159" s="83" t="s">
        <v>85</v>
      </c>
      <c r="F159" s="80" t="s">
        <v>164</v>
      </c>
      <c r="G159" s="81" t="s">
        <v>416</v>
      </c>
      <c r="H159" s="81" t="s">
        <v>416</v>
      </c>
      <c r="I159" s="81" t="s">
        <v>416</v>
      </c>
      <c r="J159" s="81" t="s">
        <v>416</v>
      </c>
      <c r="K159" s="81" t="s">
        <v>416</v>
      </c>
      <c r="L159" s="81" t="s">
        <v>416</v>
      </c>
      <c r="M159" s="81" t="s">
        <v>416</v>
      </c>
      <c r="N159" s="81" t="s">
        <v>416</v>
      </c>
      <c r="O159" s="81" t="s">
        <v>416</v>
      </c>
      <c r="P159" s="81" t="s">
        <v>416</v>
      </c>
      <c r="Q159" s="81" t="s">
        <v>416</v>
      </c>
      <c r="R159" s="81" t="s">
        <v>416</v>
      </c>
      <c r="S159" s="81">
        <v>460.54017223802498</v>
      </c>
      <c r="T159" s="81">
        <v>460.54017223802487</v>
      </c>
      <c r="U159" s="81">
        <v>460.54017223802492</v>
      </c>
      <c r="V159" s="81">
        <v>460.54616146903879</v>
      </c>
      <c r="W159" s="81">
        <v>460.54532076068904</v>
      </c>
      <c r="X159" s="81">
        <v>460.65076986930131</v>
      </c>
      <c r="Y159" s="81">
        <v>460.78748943490984</v>
      </c>
      <c r="Z159" s="81">
        <v>460.95036630216339</v>
      </c>
      <c r="AA159" s="81">
        <v>461.03157533697919</v>
      </c>
      <c r="AB159" s="81">
        <v>461.09698731247158</v>
      </c>
      <c r="AC159" s="81">
        <v>461.00126698984116</v>
      </c>
      <c r="AD159" s="81">
        <v>461.10337365207164</v>
      </c>
      <c r="AE159" s="81">
        <v>461.18274573961537</v>
      </c>
      <c r="AF159" s="81">
        <v>461.18786339867643</v>
      </c>
      <c r="AG159" s="81">
        <v>461.06703680419872</v>
      </c>
      <c r="AH159" s="81">
        <v>461.32983819336658</v>
      </c>
      <c r="AI159" s="81">
        <v>461.27652905100382</v>
      </c>
      <c r="AJ159" s="81">
        <v>461.45881928979708</v>
      </c>
      <c r="AK159" s="81">
        <v>461.56149496561432</v>
      </c>
    </row>
    <row r="160" spans="1:37" ht="15" outlineLevel="2" x14ac:dyDescent="0.25">
      <c r="A160" s="79" t="s">
        <v>186</v>
      </c>
      <c r="B160" s="79" t="s">
        <v>177</v>
      </c>
      <c r="C160" s="79" t="s">
        <v>196</v>
      </c>
      <c r="D160" s="79" t="s">
        <v>192</v>
      </c>
      <c r="E160" s="80" t="s">
        <v>85</v>
      </c>
      <c r="F160" s="80" t="s">
        <v>164</v>
      </c>
      <c r="G160" s="81" t="s">
        <v>416</v>
      </c>
      <c r="H160" s="81" t="s">
        <v>416</v>
      </c>
      <c r="I160" s="81" t="s">
        <v>416</v>
      </c>
      <c r="J160" s="81" t="s">
        <v>416</v>
      </c>
      <c r="K160" s="81" t="s">
        <v>416</v>
      </c>
      <c r="L160" s="81" t="s">
        <v>416</v>
      </c>
      <c r="M160" s="81" t="s">
        <v>416</v>
      </c>
      <c r="N160" s="81" t="s">
        <v>416</v>
      </c>
      <c r="O160" s="81" t="s">
        <v>416</v>
      </c>
      <c r="P160" s="81" t="s">
        <v>416</v>
      </c>
      <c r="Q160" s="81" t="s">
        <v>416</v>
      </c>
      <c r="R160" s="81" t="s">
        <v>416</v>
      </c>
      <c r="S160" s="81" t="s">
        <v>416</v>
      </c>
      <c r="T160" s="81" t="s">
        <v>416</v>
      </c>
      <c r="U160" s="81" t="s">
        <v>416</v>
      </c>
      <c r="V160" s="81" t="s">
        <v>416</v>
      </c>
      <c r="W160" s="81">
        <v>453.81557353465399</v>
      </c>
      <c r="X160" s="81">
        <v>453.92252217405627</v>
      </c>
      <c r="Y160" s="81" t="s">
        <v>416</v>
      </c>
      <c r="Z160" s="81" t="s">
        <v>416</v>
      </c>
      <c r="AA160" s="81" t="s">
        <v>416</v>
      </c>
      <c r="AB160" s="81">
        <v>454.37508501742826</v>
      </c>
      <c r="AC160" s="81">
        <v>454.27800351144708</v>
      </c>
      <c r="AD160" s="81">
        <v>454.38156217347051</v>
      </c>
      <c r="AE160" s="81">
        <v>454.46206296556858</v>
      </c>
      <c r="AF160" s="81">
        <v>454.46725339989968</v>
      </c>
      <c r="AG160" s="81">
        <v>454.3447086002983</v>
      </c>
      <c r="AH160" s="81">
        <v>454.61124713603755</v>
      </c>
      <c r="AI160" s="81">
        <v>454.55717991519134</v>
      </c>
      <c r="AJ160" s="81">
        <v>454.74206239804812</v>
      </c>
      <c r="AK160" s="81">
        <v>454.84619816527129</v>
      </c>
    </row>
    <row r="161" spans="1:37" ht="15" outlineLevel="2" x14ac:dyDescent="0.25">
      <c r="A161" s="82" t="s">
        <v>186</v>
      </c>
      <c r="B161" s="82" t="s">
        <v>177</v>
      </c>
      <c r="C161" s="82" t="s">
        <v>196</v>
      </c>
      <c r="D161" s="82" t="s">
        <v>193</v>
      </c>
      <c r="E161" s="83" t="s">
        <v>85</v>
      </c>
      <c r="F161" s="80" t="s">
        <v>164</v>
      </c>
      <c r="G161" s="81" t="s">
        <v>416</v>
      </c>
      <c r="H161" s="81" t="s">
        <v>416</v>
      </c>
      <c r="I161" s="81" t="s">
        <v>416</v>
      </c>
      <c r="J161" s="81" t="s">
        <v>416</v>
      </c>
      <c r="K161" s="81" t="s">
        <v>416</v>
      </c>
      <c r="L161" s="81" t="s">
        <v>416</v>
      </c>
      <c r="M161" s="81" t="s">
        <v>416</v>
      </c>
      <c r="N161" s="81" t="s">
        <v>416</v>
      </c>
      <c r="O161" s="81" t="s">
        <v>416</v>
      </c>
      <c r="P161" s="81" t="s">
        <v>416</v>
      </c>
      <c r="Q161" s="81" t="s">
        <v>416</v>
      </c>
      <c r="R161" s="81" t="s">
        <v>416</v>
      </c>
      <c r="S161" s="81" t="s">
        <v>416</v>
      </c>
      <c r="T161" s="81" t="s">
        <v>416</v>
      </c>
      <c r="U161" s="81" t="s">
        <v>416</v>
      </c>
      <c r="V161" s="81" t="s">
        <v>416</v>
      </c>
      <c r="W161" s="81" t="s">
        <v>416</v>
      </c>
      <c r="X161" s="81" t="s">
        <v>416</v>
      </c>
      <c r="Y161" s="81" t="s">
        <v>416</v>
      </c>
      <c r="Z161" s="81" t="s">
        <v>416</v>
      </c>
      <c r="AA161" s="81" t="s">
        <v>416</v>
      </c>
      <c r="AB161" s="81">
        <v>432.67927180181545</v>
      </c>
      <c r="AC161" s="81">
        <v>432.58683078044368</v>
      </c>
      <c r="AD161" s="81">
        <v>432.68543935055789</v>
      </c>
      <c r="AE161" s="81">
        <v>432.76209221422704</v>
      </c>
      <c r="AF161" s="81">
        <v>432.76703454640523</v>
      </c>
      <c r="AG161" s="81">
        <v>432.65034737386463</v>
      </c>
      <c r="AH161" s="81">
        <v>432.90414539882994</v>
      </c>
      <c r="AI161" s="81">
        <v>432.85266258480397</v>
      </c>
      <c r="AJ161" s="81">
        <v>433.02870770664566</v>
      </c>
      <c r="AK161" s="81">
        <v>433.12786579639885</v>
      </c>
    </row>
    <row r="162" spans="1:37" ht="15" outlineLevel="2" x14ac:dyDescent="0.25">
      <c r="A162" s="79" t="s">
        <v>186</v>
      </c>
      <c r="B162" s="79" t="s">
        <v>177</v>
      </c>
      <c r="C162" s="79" t="s">
        <v>196</v>
      </c>
      <c r="D162" s="79" t="s">
        <v>194</v>
      </c>
      <c r="E162" s="80" t="s">
        <v>85</v>
      </c>
      <c r="F162" s="80" t="s">
        <v>164</v>
      </c>
      <c r="G162" s="81" t="s">
        <v>416</v>
      </c>
      <c r="H162" s="81" t="s">
        <v>416</v>
      </c>
      <c r="I162" s="81" t="s">
        <v>416</v>
      </c>
      <c r="J162" s="81" t="s">
        <v>416</v>
      </c>
      <c r="K162" s="81" t="s">
        <v>416</v>
      </c>
      <c r="L162" s="81" t="s">
        <v>416</v>
      </c>
      <c r="M162" s="81" t="s">
        <v>416</v>
      </c>
      <c r="N162" s="81" t="s">
        <v>416</v>
      </c>
      <c r="O162" s="81" t="s">
        <v>416</v>
      </c>
      <c r="P162" s="81" t="s">
        <v>416</v>
      </c>
      <c r="Q162" s="81" t="s">
        <v>416</v>
      </c>
      <c r="R162" s="81" t="s">
        <v>416</v>
      </c>
      <c r="S162" s="81" t="s">
        <v>416</v>
      </c>
      <c r="T162" s="81" t="s">
        <v>416</v>
      </c>
      <c r="U162" s="81" t="s">
        <v>416</v>
      </c>
      <c r="V162" s="81" t="s">
        <v>416</v>
      </c>
      <c r="W162" s="81" t="s">
        <v>416</v>
      </c>
      <c r="X162" s="81" t="s">
        <v>416</v>
      </c>
      <c r="Y162" s="81" t="s">
        <v>416</v>
      </c>
      <c r="Z162" s="81" t="s">
        <v>416</v>
      </c>
      <c r="AA162" s="81" t="s">
        <v>416</v>
      </c>
      <c r="AB162" s="81" t="s">
        <v>416</v>
      </c>
      <c r="AC162" s="81" t="s">
        <v>416</v>
      </c>
      <c r="AD162" s="81" t="s">
        <v>416</v>
      </c>
      <c r="AE162" s="81" t="s">
        <v>416</v>
      </c>
      <c r="AF162" s="81">
        <v>435.77789959071612</v>
      </c>
      <c r="AG162" s="81">
        <v>435.66117952330762</v>
      </c>
      <c r="AH162" s="81">
        <v>435.91504909557585</v>
      </c>
      <c r="AI162" s="81">
        <v>435.86355176821206</v>
      </c>
      <c r="AJ162" s="81">
        <v>436.03964651831092</v>
      </c>
      <c r="AK162" s="81">
        <v>436.13883256137012</v>
      </c>
    </row>
    <row r="163" spans="1:37" ht="15" outlineLevel="2" x14ac:dyDescent="0.25">
      <c r="A163" s="82" t="s">
        <v>186</v>
      </c>
      <c r="B163" s="82" t="s">
        <v>177</v>
      </c>
      <c r="C163" s="82" t="s">
        <v>197</v>
      </c>
      <c r="D163" s="82" t="s">
        <v>114</v>
      </c>
      <c r="E163" s="83" t="s">
        <v>85</v>
      </c>
      <c r="F163" s="80" t="s">
        <v>164</v>
      </c>
      <c r="G163" s="81">
        <v>638.88363411879084</v>
      </c>
      <c r="H163" s="81">
        <v>638.88363411879061</v>
      </c>
      <c r="I163" s="81">
        <v>638.88363411879072</v>
      </c>
      <c r="J163" s="81">
        <v>638.88363411879072</v>
      </c>
      <c r="K163" s="81">
        <v>638.88363411879072</v>
      </c>
      <c r="L163" s="81">
        <v>638.88363411879084</v>
      </c>
      <c r="M163" s="81">
        <v>638.88363411879072</v>
      </c>
      <c r="N163" s="81">
        <v>638.88363411879072</v>
      </c>
      <c r="O163" s="81">
        <v>638.88363411879084</v>
      </c>
      <c r="P163" s="81">
        <v>638.88363411879072</v>
      </c>
      <c r="Q163" s="81">
        <v>638.88363411879072</v>
      </c>
      <c r="R163" s="81">
        <v>638.88363411879084</v>
      </c>
      <c r="S163" s="81">
        <v>638.88363411879084</v>
      </c>
      <c r="T163" s="81">
        <v>638.88363411879072</v>
      </c>
      <c r="U163" s="81">
        <v>638.88363411879072</v>
      </c>
      <c r="V163" s="81">
        <v>638.89194512364122</v>
      </c>
      <c r="W163" s="81">
        <v>638.8907785079009</v>
      </c>
      <c r="X163" s="81">
        <v>639.03710581621897</v>
      </c>
      <c r="Y163" s="81">
        <v>639.22682582706739</v>
      </c>
      <c r="Z163" s="81">
        <v>639.45284322907344</v>
      </c>
      <c r="AA163" s="81">
        <v>639.56553360296209</v>
      </c>
      <c r="AB163" s="81">
        <v>639.65630305973116</v>
      </c>
      <c r="AC163" s="81">
        <v>639.52347597995674</v>
      </c>
      <c r="AD163" s="81">
        <v>639.66516511552265</v>
      </c>
      <c r="AE163" s="81">
        <v>639.77530643467344</v>
      </c>
      <c r="AF163" s="81">
        <v>639.78240799565549</v>
      </c>
      <c r="AG163" s="81">
        <v>639.61474199472082</v>
      </c>
      <c r="AH163" s="81">
        <v>639.97942046763717</v>
      </c>
      <c r="AI163" s="81">
        <v>639.90544560513399</v>
      </c>
      <c r="AJ163" s="81">
        <v>640.15840212915077</v>
      </c>
      <c r="AK163" s="81">
        <v>640.30088086102216</v>
      </c>
    </row>
    <row r="164" spans="1:37" ht="15" outlineLevel="2" x14ac:dyDescent="0.25">
      <c r="A164" s="79" t="s">
        <v>186</v>
      </c>
      <c r="B164" s="79" t="s">
        <v>177</v>
      </c>
      <c r="C164" s="79" t="s">
        <v>197</v>
      </c>
      <c r="D164" s="79" t="s">
        <v>189</v>
      </c>
      <c r="E164" s="80" t="s">
        <v>85</v>
      </c>
      <c r="F164" s="80" t="s">
        <v>164</v>
      </c>
      <c r="G164" s="81" t="s">
        <v>416</v>
      </c>
      <c r="H164" s="81" t="s">
        <v>416</v>
      </c>
      <c r="I164" s="81" t="s">
        <v>416</v>
      </c>
      <c r="J164" s="81" t="s">
        <v>416</v>
      </c>
      <c r="K164" s="81" t="s">
        <v>416</v>
      </c>
      <c r="L164" s="81">
        <v>536.98694612264171</v>
      </c>
      <c r="M164" s="81">
        <v>536.98694612264171</v>
      </c>
      <c r="N164" s="81">
        <v>536.98694612264171</v>
      </c>
      <c r="O164" s="81">
        <v>536.98694612264171</v>
      </c>
      <c r="P164" s="81">
        <v>536.9869461226416</v>
      </c>
      <c r="Q164" s="81">
        <v>536.98694612264183</v>
      </c>
      <c r="R164" s="81">
        <v>536.9869461226416</v>
      </c>
      <c r="S164" s="81">
        <v>536.9869461226416</v>
      </c>
      <c r="T164" s="81">
        <v>536.9869461226416</v>
      </c>
      <c r="U164" s="81">
        <v>536.9869461226416</v>
      </c>
      <c r="V164" s="81">
        <v>536.99393058004421</v>
      </c>
      <c r="W164" s="81">
        <v>536.99295017176757</v>
      </c>
      <c r="X164" s="81">
        <v>537.11592168606126</v>
      </c>
      <c r="Y164" s="81">
        <v>537.27535984763256</v>
      </c>
      <c r="Z164" s="81">
        <v>537.46530185162999</v>
      </c>
      <c r="AA164" s="81">
        <v>537.56000533577571</v>
      </c>
      <c r="AB164" s="81">
        <v>537.63628677414044</v>
      </c>
      <c r="AC164" s="81">
        <v>537.52466067148828</v>
      </c>
      <c r="AD164" s="81">
        <v>537.64373432738921</v>
      </c>
      <c r="AE164" s="81">
        <v>537.73629562000065</v>
      </c>
      <c r="AF164" s="81">
        <v>537.74226367693984</v>
      </c>
      <c r="AG164" s="81">
        <v>537.6013594105558</v>
      </c>
      <c r="AH164" s="81">
        <v>537.90783032538593</v>
      </c>
      <c r="AI164" s="81">
        <v>537.84566283958816</v>
      </c>
      <c r="AJ164" s="81">
        <v>538.05824412169102</v>
      </c>
      <c r="AK164" s="81">
        <v>538.17798134377381</v>
      </c>
    </row>
    <row r="165" spans="1:37" ht="15" outlineLevel="2" x14ac:dyDescent="0.25">
      <c r="A165" s="82" t="s">
        <v>186</v>
      </c>
      <c r="B165" s="82" t="s">
        <v>177</v>
      </c>
      <c r="C165" s="82" t="s">
        <v>197</v>
      </c>
      <c r="D165" s="82" t="s">
        <v>190</v>
      </c>
      <c r="E165" s="83" t="s">
        <v>85</v>
      </c>
      <c r="F165" s="80" t="s">
        <v>164</v>
      </c>
      <c r="G165" s="81" t="s">
        <v>416</v>
      </c>
      <c r="H165" s="81" t="s">
        <v>416</v>
      </c>
      <c r="I165" s="81" t="s">
        <v>416</v>
      </c>
      <c r="J165" s="81" t="s">
        <v>416</v>
      </c>
      <c r="K165" s="81" t="s">
        <v>416</v>
      </c>
      <c r="L165" s="81" t="s">
        <v>416</v>
      </c>
      <c r="M165" s="81" t="s">
        <v>416</v>
      </c>
      <c r="N165" s="81" t="s">
        <v>416</v>
      </c>
      <c r="O165" s="81">
        <v>521.9813576087746</v>
      </c>
      <c r="P165" s="81">
        <v>521.9813576087746</v>
      </c>
      <c r="Q165" s="81">
        <v>521.98135760877472</v>
      </c>
      <c r="R165" s="81">
        <v>521.9813576087746</v>
      </c>
      <c r="S165" s="81">
        <v>521.98135760877449</v>
      </c>
      <c r="T165" s="81">
        <v>521.98135760877449</v>
      </c>
      <c r="U165" s="81">
        <v>521.9813576087746</v>
      </c>
      <c r="V165" s="81">
        <v>521.98814671512548</v>
      </c>
      <c r="W165" s="81">
        <v>521.98719372827566</v>
      </c>
      <c r="X165" s="81">
        <v>522.10672580364894</v>
      </c>
      <c r="Y165" s="81">
        <v>522.26170457621913</v>
      </c>
      <c r="Z165" s="81">
        <v>522.44633401718204</v>
      </c>
      <c r="AA165" s="81">
        <v>522.53838870212337</v>
      </c>
      <c r="AB165" s="81">
        <v>522.61253659476779</v>
      </c>
      <c r="AC165" s="81">
        <v>522.50403260673056</v>
      </c>
      <c r="AD165" s="81">
        <v>522.61977584445424</v>
      </c>
      <c r="AE165" s="81">
        <v>522.70974825366352</v>
      </c>
      <c r="AF165" s="81">
        <v>522.71554938765757</v>
      </c>
      <c r="AG165" s="81">
        <v>522.57858612842961</v>
      </c>
      <c r="AH165" s="81">
        <v>522.87648523702944</v>
      </c>
      <c r="AI165" s="81">
        <v>522.8160565382301</v>
      </c>
      <c r="AJ165" s="81">
        <v>523.02269205037442</v>
      </c>
      <c r="AK165" s="81">
        <v>523.13908029473544</v>
      </c>
    </row>
    <row r="166" spans="1:37" ht="15" outlineLevel="2" x14ac:dyDescent="0.25">
      <c r="A166" s="79" t="s">
        <v>186</v>
      </c>
      <c r="B166" s="79" t="s">
        <v>177</v>
      </c>
      <c r="C166" s="79" t="s">
        <v>197</v>
      </c>
      <c r="D166" s="79" t="s">
        <v>191</v>
      </c>
      <c r="E166" s="80" t="s">
        <v>85</v>
      </c>
      <c r="F166" s="80" t="s">
        <v>164</v>
      </c>
      <c r="G166" s="81" t="s">
        <v>416</v>
      </c>
      <c r="H166" s="81" t="s">
        <v>416</v>
      </c>
      <c r="I166" s="81" t="s">
        <v>416</v>
      </c>
      <c r="J166" s="81" t="s">
        <v>416</v>
      </c>
      <c r="K166" s="81" t="s">
        <v>416</v>
      </c>
      <c r="L166" s="81" t="s">
        <v>416</v>
      </c>
      <c r="M166" s="81" t="s">
        <v>416</v>
      </c>
      <c r="N166" s="81" t="s">
        <v>416</v>
      </c>
      <c r="O166" s="81" t="s">
        <v>416</v>
      </c>
      <c r="P166" s="81" t="s">
        <v>416</v>
      </c>
      <c r="Q166" s="81" t="s">
        <v>416</v>
      </c>
      <c r="R166" s="81" t="s">
        <v>416</v>
      </c>
      <c r="S166" s="81">
        <v>540.85221371632997</v>
      </c>
      <c r="T166" s="81">
        <v>540.85221371632974</v>
      </c>
      <c r="U166" s="81">
        <v>540.85221371632974</v>
      </c>
      <c r="V166" s="81">
        <v>540.85924849392393</v>
      </c>
      <c r="W166" s="81">
        <v>540.85826102220221</v>
      </c>
      <c r="X166" s="81">
        <v>540.98211849653558</v>
      </c>
      <c r="Y166" s="81">
        <v>541.14270534559591</v>
      </c>
      <c r="Z166" s="81">
        <v>541.33401580493398</v>
      </c>
      <c r="AA166" s="81">
        <v>541.42940158939189</v>
      </c>
      <c r="AB166" s="81">
        <v>541.50623260467739</v>
      </c>
      <c r="AC166" s="81">
        <v>541.39380228108917</v>
      </c>
      <c r="AD166" s="81">
        <v>541.51373381453607</v>
      </c>
      <c r="AE166" s="81">
        <v>541.60696197383618</v>
      </c>
      <c r="AF166" s="81">
        <v>541.61297302821254</v>
      </c>
      <c r="AG166" s="81">
        <v>541.47105360356011</v>
      </c>
      <c r="AH166" s="81">
        <v>541.77973251741787</v>
      </c>
      <c r="AI166" s="81">
        <v>541.71711714002083</v>
      </c>
      <c r="AJ166" s="81">
        <v>541.93122998430897</v>
      </c>
      <c r="AK166" s="81">
        <v>542.051829864664</v>
      </c>
    </row>
    <row r="167" spans="1:37" ht="15" outlineLevel="2" x14ac:dyDescent="0.25">
      <c r="A167" s="82" t="s">
        <v>186</v>
      </c>
      <c r="B167" s="82" t="s">
        <v>177</v>
      </c>
      <c r="C167" s="82" t="s">
        <v>197</v>
      </c>
      <c r="D167" s="82" t="s">
        <v>192</v>
      </c>
      <c r="E167" s="83" t="s">
        <v>85</v>
      </c>
      <c r="F167" s="80" t="s">
        <v>164</v>
      </c>
      <c r="G167" s="81" t="s">
        <v>416</v>
      </c>
      <c r="H167" s="81" t="s">
        <v>416</v>
      </c>
      <c r="I167" s="81" t="s">
        <v>416</v>
      </c>
      <c r="J167" s="81" t="s">
        <v>416</v>
      </c>
      <c r="K167" s="81" t="s">
        <v>416</v>
      </c>
      <c r="L167" s="81" t="s">
        <v>416</v>
      </c>
      <c r="M167" s="81" t="s">
        <v>416</v>
      </c>
      <c r="N167" s="81" t="s">
        <v>416</v>
      </c>
      <c r="O167" s="81" t="s">
        <v>416</v>
      </c>
      <c r="P167" s="81" t="s">
        <v>416</v>
      </c>
      <c r="Q167" s="81" t="s">
        <v>416</v>
      </c>
      <c r="R167" s="81" t="s">
        <v>416</v>
      </c>
      <c r="S167" s="81" t="s">
        <v>416</v>
      </c>
      <c r="T167" s="81" t="s">
        <v>416</v>
      </c>
      <c r="U167" s="81" t="s">
        <v>416</v>
      </c>
      <c r="V167" s="81" t="s">
        <v>416</v>
      </c>
      <c r="W167" s="81">
        <v>527.12258854182892</v>
      </c>
      <c r="X167" s="81">
        <v>527.24683165637316</v>
      </c>
      <c r="Y167" s="81">
        <v>527.40791850550761</v>
      </c>
      <c r="Z167" s="81">
        <v>527.59982462535163</v>
      </c>
      <c r="AA167" s="81">
        <v>527.69550740112368</v>
      </c>
      <c r="AB167" s="81">
        <v>527.77257763595651</v>
      </c>
      <c r="AC167" s="81">
        <v>527.65979725151055</v>
      </c>
      <c r="AD167" s="81">
        <v>527.78010220143528</v>
      </c>
      <c r="AE167" s="81">
        <v>527.87362063410967</v>
      </c>
      <c r="AF167" s="81">
        <v>527.87965040438769</v>
      </c>
      <c r="AG167" s="81">
        <v>527.73728910218904</v>
      </c>
      <c r="AH167" s="81">
        <v>528.04692911267864</v>
      </c>
      <c r="AI167" s="81">
        <v>527.98411877726653</v>
      </c>
      <c r="AJ167" s="81">
        <v>528.19889827912095</v>
      </c>
      <c r="AK167" s="81">
        <v>528.319873656906</v>
      </c>
    </row>
    <row r="168" spans="1:37" ht="15" outlineLevel="2" x14ac:dyDescent="0.25">
      <c r="A168" s="79" t="s">
        <v>186</v>
      </c>
      <c r="B168" s="79" t="s">
        <v>177</v>
      </c>
      <c r="C168" s="79" t="s">
        <v>197</v>
      </c>
      <c r="D168" s="79" t="s">
        <v>193</v>
      </c>
      <c r="E168" s="80" t="s">
        <v>85</v>
      </c>
      <c r="F168" s="80" t="s">
        <v>164</v>
      </c>
      <c r="G168" s="81" t="s">
        <v>416</v>
      </c>
      <c r="H168" s="81" t="s">
        <v>416</v>
      </c>
      <c r="I168" s="81" t="s">
        <v>416</v>
      </c>
      <c r="J168" s="81" t="s">
        <v>416</v>
      </c>
      <c r="K168" s="81" t="s">
        <v>416</v>
      </c>
      <c r="L168" s="81" t="s">
        <v>416</v>
      </c>
      <c r="M168" s="81" t="s">
        <v>416</v>
      </c>
      <c r="N168" s="81" t="s">
        <v>416</v>
      </c>
      <c r="O168" s="81" t="s">
        <v>416</v>
      </c>
      <c r="P168" s="81" t="s">
        <v>416</v>
      </c>
      <c r="Q168" s="81" t="s">
        <v>416</v>
      </c>
      <c r="R168" s="81" t="s">
        <v>416</v>
      </c>
      <c r="S168" s="81" t="s">
        <v>416</v>
      </c>
      <c r="T168" s="81" t="s">
        <v>416</v>
      </c>
      <c r="U168" s="81" t="s">
        <v>416</v>
      </c>
      <c r="V168" s="81" t="s">
        <v>416</v>
      </c>
      <c r="W168" s="81" t="s">
        <v>416</v>
      </c>
      <c r="X168" s="81" t="s">
        <v>416</v>
      </c>
      <c r="Y168" s="81" t="s">
        <v>416</v>
      </c>
      <c r="Z168" s="81" t="s">
        <v>416</v>
      </c>
      <c r="AA168" s="81" t="s">
        <v>416</v>
      </c>
      <c r="AB168" s="81">
        <v>505.60178689726314</v>
      </c>
      <c r="AC168" s="81">
        <v>505.49374858964904</v>
      </c>
      <c r="AD168" s="81">
        <v>505.60899507733689</v>
      </c>
      <c r="AE168" s="81">
        <v>505.6985813404666</v>
      </c>
      <c r="AF168" s="81">
        <v>505.704357576993</v>
      </c>
      <c r="AG168" s="81">
        <v>505.56798214047717</v>
      </c>
      <c r="AH168" s="81">
        <v>505.86460271742573</v>
      </c>
      <c r="AI168" s="81">
        <v>505.80443336819081</v>
      </c>
      <c r="AJ168" s="81">
        <v>506.01018203631691</v>
      </c>
      <c r="AK168" s="81">
        <v>506.12607076238476</v>
      </c>
    </row>
    <row r="169" spans="1:37" ht="15" outlineLevel="2" x14ac:dyDescent="0.25">
      <c r="A169" s="82" t="s">
        <v>186</v>
      </c>
      <c r="B169" s="82" t="s">
        <v>177</v>
      </c>
      <c r="C169" s="82" t="s">
        <v>197</v>
      </c>
      <c r="D169" s="82" t="s">
        <v>194</v>
      </c>
      <c r="E169" s="83" t="s">
        <v>85</v>
      </c>
      <c r="F169" s="80" t="s">
        <v>164</v>
      </c>
      <c r="G169" s="81" t="s">
        <v>416</v>
      </c>
      <c r="H169" s="81" t="s">
        <v>416</v>
      </c>
      <c r="I169" s="81" t="s">
        <v>416</v>
      </c>
      <c r="J169" s="81" t="s">
        <v>416</v>
      </c>
      <c r="K169" s="81" t="s">
        <v>416</v>
      </c>
      <c r="L169" s="81" t="s">
        <v>416</v>
      </c>
      <c r="M169" s="81" t="s">
        <v>416</v>
      </c>
      <c r="N169" s="81" t="s">
        <v>416</v>
      </c>
      <c r="O169" s="81" t="s">
        <v>416</v>
      </c>
      <c r="P169" s="81" t="s">
        <v>416</v>
      </c>
      <c r="Q169" s="81" t="s">
        <v>416</v>
      </c>
      <c r="R169" s="81" t="s">
        <v>416</v>
      </c>
      <c r="S169" s="81" t="s">
        <v>416</v>
      </c>
      <c r="T169" s="81" t="s">
        <v>416</v>
      </c>
      <c r="U169" s="81" t="s">
        <v>416</v>
      </c>
      <c r="V169" s="81" t="s">
        <v>416</v>
      </c>
      <c r="W169" s="81" t="s">
        <v>416</v>
      </c>
      <c r="X169" s="81" t="s">
        <v>416</v>
      </c>
      <c r="Y169" s="81" t="s">
        <v>416</v>
      </c>
      <c r="Z169" s="81" t="s">
        <v>416</v>
      </c>
      <c r="AA169" s="81" t="s">
        <v>416</v>
      </c>
      <c r="AB169" s="81" t="s">
        <v>416</v>
      </c>
      <c r="AC169" s="81" t="s">
        <v>416</v>
      </c>
      <c r="AD169" s="81" t="s">
        <v>416</v>
      </c>
      <c r="AE169" s="81" t="s">
        <v>416</v>
      </c>
      <c r="AF169" s="81">
        <v>509.45253174801007</v>
      </c>
      <c r="AG169" s="81">
        <v>509.31605638258912</v>
      </c>
      <c r="AH169" s="81">
        <v>509.61289430783938</v>
      </c>
      <c r="AI169" s="81">
        <v>509.55268086960012</v>
      </c>
      <c r="AJ169" s="81">
        <v>509.75858029976735</v>
      </c>
      <c r="AK169" s="81">
        <v>509.87455394313258</v>
      </c>
    </row>
    <row r="170" spans="1:37" ht="15" outlineLevel="2" x14ac:dyDescent="0.25">
      <c r="A170" s="79" t="s">
        <v>186</v>
      </c>
      <c r="B170" s="79" t="s">
        <v>177</v>
      </c>
      <c r="C170" s="79" t="s">
        <v>198</v>
      </c>
      <c r="D170" s="79" t="s">
        <v>114</v>
      </c>
      <c r="E170" s="80" t="s">
        <v>85</v>
      </c>
      <c r="F170" s="80" t="s">
        <v>164</v>
      </c>
      <c r="G170" s="81">
        <v>748.97653610126531</v>
      </c>
      <c r="H170" s="81">
        <v>748.97653610126542</v>
      </c>
      <c r="I170" s="81">
        <v>748.97653610126542</v>
      </c>
      <c r="J170" s="81">
        <v>748.97653610126542</v>
      </c>
      <c r="K170" s="81">
        <v>748.97653610126542</v>
      </c>
      <c r="L170" s="81">
        <v>748.97653610126531</v>
      </c>
      <c r="M170" s="81">
        <v>748.97653610126531</v>
      </c>
      <c r="N170" s="81">
        <v>748.9765361012652</v>
      </c>
      <c r="O170" s="81">
        <v>748.9765361012652</v>
      </c>
      <c r="P170" s="81">
        <v>748.9765361012652</v>
      </c>
      <c r="Q170" s="81">
        <v>748.97653610126531</v>
      </c>
      <c r="R170" s="81">
        <v>748.97653610126554</v>
      </c>
      <c r="S170" s="81">
        <v>748.97653610126531</v>
      </c>
      <c r="T170" s="81">
        <v>748.97653610126531</v>
      </c>
      <c r="U170" s="81">
        <v>748.97653610126554</v>
      </c>
      <c r="V170" s="81">
        <v>748.98628035641116</v>
      </c>
      <c r="W170" s="81">
        <v>748.98491255532872</v>
      </c>
      <c r="X170" s="81">
        <v>749.15647431623563</v>
      </c>
      <c r="Y170" s="81">
        <v>749.37891194264068</v>
      </c>
      <c r="Z170" s="81">
        <v>749.64390652177656</v>
      </c>
      <c r="AA170" s="81">
        <v>749.77603058804857</v>
      </c>
      <c r="AB170" s="81">
        <v>749.8824534288625</v>
      </c>
      <c r="AC170" s="81">
        <v>749.72672003935224</v>
      </c>
      <c r="AD170" s="81">
        <v>749.89284376484511</v>
      </c>
      <c r="AE170" s="81">
        <v>750.02197918651984</v>
      </c>
      <c r="AF170" s="81">
        <v>750.03030542665408</v>
      </c>
      <c r="AG170" s="81">
        <v>749.83372507063416</v>
      </c>
      <c r="AH170" s="81">
        <v>750.26129311447767</v>
      </c>
      <c r="AI170" s="81">
        <v>750.1745611310921</v>
      </c>
      <c r="AJ170" s="81">
        <v>750.47114054058261</v>
      </c>
      <c r="AK170" s="81">
        <v>750.63819002992682</v>
      </c>
    </row>
    <row r="171" spans="1:37" ht="15" outlineLevel="2" x14ac:dyDescent="0.25">
      <c r="A171" s="82" t="s">
        <v>186</v>
      </c>
      <c r="B171" s="82" t="s">
        <v>177</v>
      </c>
      <c r="C171" s="82" t="s">
        <v>198</v>
      </c>
      <c r="D171" s="82" t="s">
        <v>189</v>
      </c>
      <c r="E171" s="83" t="s">
        <v>85</v>
      </c>
      <c r="F171" s="80" t="s">
        <v>164</v>
      </c>
      <c r="G171" s="81" t="s">
        <v>416</v>
      </c>
      <c r="H171" s="81" t="s">
        <v>416</v>
      </c>
      <c r="I171" s="81" t="s">
        <v>416</v>
      </c>
      <c r="J171" s="81" t="s">
        <v>416</v>
      </c>
      <c r="K171" s="81" t="s">
        <v>416</v>
      </c>
      <c r="L171" s="81">
        <v>654.1544824378775</v>
      </c>
      <c r="M171" s="81">
        <v>654.1544824378775</v>
      </c>
      <c r="N171" s="81">
        <v>654.15448243787762</v>
      </c>
      <c r="O171" s="81">
        <v>654.15448243787739</v>
      </c>
      <c r="P171" s="81">
        <v>654.15448243787762</v>
      </c>
      <c r="Q171" s="81">
        <v>654.15448243787739</v>
      </c>
      <c r="R171" s="81">
        <v>654.15448243787762</v>
      </c>
      <c r="S171" s="81">
        <v>654.1544824378775</v>
      </c>
      <c r="T171" s="81">
        <v>654.15448243787762</v>
      </c>
      <c r="U171" s="81">
        <v>654.1544824378775</v>
      </c>
      <c r="V171" s="81">
        <v>654.16299224707836</v>
      </c>
      <c r="W171" s="81">
        <v>654.16179772517194</v>
      </c>
      <c r="X171" s="81">
        <v>654.3116252727508</v>
      </c>
      <c r="Y171" s="81">
        <v>654.50588350300791</v>
      </c>
      <c r="Z171" s="81">
        <v>654.73730738035579</v>
      </c>
      <c r="AA171" s="81">
        <v>654.85269337733473</v>
      </c>
      <c r="AB171" s="81">
        <v>654.94563409536704</v>
      </c>
      <c r="AC171" s="81">
        <v>654.8096297101057</v>
      </c>
      <c r="AD171" s="81">
        <v>654.95470813698671</v>
      </c>
      <c r="AE171" s="81">
        <v>655.06748410426974</v>
      </c>
      <c r="AF171" s="81">
        <v>655.07475553896052</v>
      </c>
      <c r="AG171" s="81">
        <v>654.90307886410585</v>
      </c>
      <c r="AH171" s="81">
        <v>655.27648067050859</v>
      </c>
      <c r="AI171" s="81">
        <v>655.20073628377202</v>
      </c>
      <c r="AJ171" s="81">
        <v>655.45974368350676</v>
      </c>
      <c r="AK171" s="81">
        <v>655.60563059432252</v>
      </c>
    </row>
    <row r="172" spans="1:37" ht="15" outlineLevel="2" x14ac:dyDescent="0.25">
      <c r="A172" s="79" t="s">
        <v>186</v>
      </c>
      <c r="B172" s="79" t="s">
        <v>177</v>
      </c>
      <c r="C172" s="79" t="s">
        <v>198</v>
      </c>
      <c r="D172" s="79" t="s">
        <v>190</v>
      </c>
      <c r="E172" s="80" t="s">
        <v>85</v>
      </c>
      <c r="F172" s="80" t="s">
        <v>164</v>
      </c>
      <c r="G172" s="81" t="s">
        <v>416</v>
      </c>
      <c r="H172" s="81" t="s">
        <v>416</v>
      </c>
      <c r="I172" s="81" t="s">
        <v>416</v>
      </c>
      <c r="J172" s="81" t="s">
        <v>416</v>
      </c>
      <c r="K172" s="81" t="s">
        <v>416</v>
      </c>
      <c r="L172" s="81" t="s">
        <v>416</v>
      </c>
      <c r="M172" s="81" t="s">
        <v>416</v>
      </c>
      <c r="N172" s="81" t="s">
        <v>416</v>
      </c>
      <c r="O172" s="81">
        <v>639.47182641168411</v>
      </c>
      <c r="P172" s="81">
        <v>639.47182641168422</v>
      </c>
      <c r="Q172" s="81">
        <v>639.47182641168411</v>
      </c>
      <c r="R172" s="81">
        <v>639.47182641168399</v>
      </c>
      <c r="S172" s="81">
        <v>639.47182641168422</v>
      </c>
      <c r="T172" s="81">
        <v>639.47182641168399</v>
      </c>
      <c r="U172" s="81">
        <v>639.47182641168399</v>
      </c>
      <c r="V172" s="81">
        <v>639.48014507394703</v>
      </c>
      <c r="W172" s="81">
        <v>639.47897738333586</v>
      </c>
      <c r="X172" s="81">
        <v>639.62543951152168</v>
      </c>
      <c r="Y172" s="81">
        <v>639.81533432246158</v>
      </c>
      <c r="Z172" s="81">
        <v>640.04155996745874</v>
      </c>
      <c r="AA172" s="81">
        <v>640.15435416954926</v>
      </c>
      <c r="AB172" s="81">
        <v>640.24520725750324</v>
      </c>
      <c r="AC172" s="81">
        <v>640.11225779640722</v>
      </c>
      <c r="AD172" s="81">
        <v>640.25407747842303</v>
      </c>
      <c r="AE172" s="81">
        <v>640.36432027718331</v>
      </c>
      <c r="AF172" s="81">
        <v>640.3714283812468</v>
      </c>
      <c r="AG172" s="81">
        <v>640.20360789986432</v>
      </c>
      <c r="AH172" s="81">
        <v>640.5686223722887</v>
      </c>
      <c r="AI172" s="81">
        <v>640.49457935243822</v>
      </c>
      <c r="AJ172" s="81">
        <v>640.74776894002741</v>
      </c>
      <c r="AK172" s="81">
        <v>640.89037894584919</v>
      </c>
    </row>
    <row r="173" spans="1:37" ht="15" outlineLevel="2" x14ac:dyDescent="0.25">
      <c r="A173" s="82" t="s">
        <v>186</v>
      </c>
      <c r="B173" s="82" t="s">
        <v>177</v>
      </c>
      <c r="C173" s="82" t="s">
        <v>198</v>
      </c>
      <c r="D173" s="82" t="s">
        <v>191</v>
      </c>
      <c r="E173" s="83" t="s">
        <v>85</v>
      </c>
      <c r="F173" s="80" t="s">
        <v>164</v>
      </c>
      <c r="G173" s="81" t="s">
        <v>416</v>
      </c>
      <c r="H173" s="81" t="s">
        <v>416</v>
      </c>
      <c r="I173" s="81" t="s">
        <v>416</v>
      </c>
      <c r="J173" s="81" t="s">
        <v>416</v>
      </c>
      <c r="K173" s="81" t="s">
        <v>416</v>
      </c>
      <c r="L173" s="81" t="s">
        <v>416</v>
      </c>
      <c r="M173" s="81" t="s">
        <v>416</v>
      </c>
      <c r="N173" s="81" t="s">
        <v>416</v>
      </c>
      <c r="O173" s="81" t="s">
        <v>416</v>
      </c>
      <c r="P173" s="81" t="s">
        <v>416</v>
      </c>
      <c r="Q173" s="81" t="s">
        <v>416</v>
      </c>
      <c r="R173" s="81" t="s">
        <v>416</v>
      </c>
      <c r="S173" s="81">
        <v>657.37793150090738</v>
      </c>
      <c r="T173" s="81">
        <v>657.37793150090738</v>
      </c>
      <c r="U173" s="81">
        <v>657.37793150090761</v>
      </c>
      <c r="V173" s="81">
        <v>657.38648327475119</v>
      </c>
      <c r="W173" s="81">
        <v>657.38528286226767</v>
      </c>
      <c r="X173" s="81">
        <v>657.53584925832013</v>
      </c>
      <c r="Y173" s="81">
        <v>657.73106543922881</v>
      </c>
      <c r="Z173" s="81">
        <v>657.9636305431485</v>
      </c>
      <c r="AA173" s="81">
        <v>658.07958554608831</v>
      </c>
      <c r="AB173" s="81">
        <v>658.17298458509549</v>
      </c>
      <c r="AC173" s="81">
        <v>658.03630951787977</v>
      </c>
      <c r="AD173" s="81">
        <v>658.18210337377172</v>
      </c>
      <c r="AE173" s="81">
        <v>658.29543547610888</v>
      </c>
      <c r="AF173" s="81">
        <v>658.30274276861428</v>
      </c>
      <c r="AG173" s="81">
        <v>658.13021950011807</v>
      </c>
      <c r="AH173" s="81">
        <v>658.50546267253833</v>
      </c>
      <c r="AI173" s="81">
        <v>658.42934476554194</v>
      </c>
      <c r="AJ173" s="81">
        <v>658.68962941518816</v>
      </c>
      <c r="AK173" s="81">
        <v>658.83623574191279</v>
      </c>
    </row>
    <row r="174" spans="1:37" ht="15" outlineLevel="2" x14ac:dyDescent="0.25">
      <c r="A174" s="79" t="s">
        <v>186</v>
      </c>
      <c r="B174" s="79" t="s">
        <v>177</v>
      </c>
      <c r="C174" s="79" t="s">
        <v>198</v>
      </c>
      <c r="D174" s="79" t="s">
        <v>192</v>
      </c>
      <c r="E174" s="80" t="s">
        <v>85</v>
      </c>
      <c r="F174" s="80" t="s">
        <v>164</v>
      </c>
      <c r="G174" s="81" t="s">
        <v>416</v>
      </c>
      <c r="H174" s="81" t="s">
        <v>416</v>
      </c>
      <c r="I174" s="81" t="s">
        <v>416</v>
      </c>
      <c r="J174" s="81" t="s">
        <v>416</v>
      </c>
      <c r="K174" s="81" t="s">
        <v>416</v>
      </c>
      <c r="L174" s="81" t="s">
        <v>416</v>
      </c>
      <c r="M174" s="81" t="s">
        <v>416</v>
      </c>
      <c r="N174" s="81" t="s">
        <v>416</v>
      </c>
      <c r="O174" s="81" t="s">
        <v>416</v>
      </c>
      <c r="P174" s="81" t="s">
        <v>416</v>
      </c>
      <c r="Q174" s="81" t="s">
        <v>416</v>
      </c>
      <c r="R174" s="81" t="s">
        <v>416</v>
      </c>
      <c r="S174" s="81" t="s">
        <v>416</v>
      </c>
      <c r="T174" s="81" t="s">
        <v>416</v>
      </c>
      <c r="U174" s="81" t="s">
        <v>416</v>
      </c>
      <c r="V174" s="81" t="s">
        <v>416</v>
      </c>
      <c r="W174" s="81">
        <v>643.01614552723663</v>
      </c>
      <c r="X174" s="81">
        <v>643.16773006661208</v>
      </c>
      <c r="Y174" s="81">
        <v>643.36426631664938</v>
      </c>
      <c r="Z174" s="81">
        <v>643.59840404642705</v>
      </c>
      <c r="AA174" s="81">
        <v>643.71514314738045</v>
      </c>
      <c r="AB174" s="81">
        <v>643.80917375897229</v>
      </c>
      <c r="AC174" s="81">
        <v>643.67157448283115</v>
      </c>
      <c r="AD174" s="81">
        <v>643.81835420970685</v>
      </c>
      <c r="AE174" s="81">
        <v>643.93245267377074</v>
      </c>
      <c r="AF174" s="81">
        <v>643.939809378836</v>
      </c>
      <c r="AG174" s="81">
        <v>643.76611949269784</v>
      </c>
      <c r="AH174" s="81">
        <v>644.14390009272904</v>
      </c>
      <c r="AI174" s="81">
        <v>644.0672674696948</v>
      </c>
      <c r="AJ174" s="81">
        <v>644.3293121872257</v>
      </c>
      <c r="AK174" s="81">
        <v>644.47690987893361</v>
      </c>
    </row>
    <row r="175" spans="1:37" ht="15" outlineLevel="2" x14ac:dyDescent="0.25">
      <c r="A175" s="82" t="s">
        <v>186</v>
      </c>
      <c r="B175" s="82" t="s">
        <v>177</v>
      </c>
      <c r="C175" s="82" t="s">
        <v>198</v>
      </c>
      <c r="D175" s="82" t="s">
        <v>193</v>
      </c>
      <c r="E175" s="83" t="s">
        <v>85</v>
      </c>
      <c r="F175" s="80" t="s">
        <v>164</v>
      </c>
      <c r="G175" s="81" t="s">
        <v>416</v>
      </c>
      <c r="H175" s="81" t="s">
        <v>416</v>
      </c>
      <c r="I175" s="81" t="s">
        <v>416</v>
      </c>
      <c r="J175" s="81" t="s">
        <v>416</v>
      </c>
      <c r="K175" s="81" t="s">
        <v>416</v>
      </c>
      <c r="L175" s="81" t="s">
        <v>416</v>
      </c>
      <c r="M175" s="81" t="s">
        <v>416</v>
      </c>
      <c r="N175" s="81" t="s">
        <v>416</v>
      </c>
      <c r="O175" s="81" t="s">
        <v>416</v>
      </c>
      <c r="P175" s="81" t="s">
        <v>416</v>
      </c>
      <c r="Q175" s="81" t="s">
        <v>416</v>
      </c>
      <c r="R175" s="81" t="s">
        <v>416</v>
      </c>
      <c r="S175" s="81" t="s">
        <v>416</v>
      </c>
      <c r="T175" s="81" t="s">
        <v>416</v>
      </c>
      <c r="U175" s="81" t="s">
        <v>416</v>
      </c>
      <c r="V175" s="81" t="s">
        <v>416</v>
      </c>
      <c r="W175" s="81" t="s">
        <v>416</v>
      </c>
      <c r="X175" s="81" t="s">
        <v>416</v>
      </c>
      <c r="Y175" s="81" t="s">
        <v>416</v>
      </c>
      <c r="Z175" s="81" t="s">
        <v>416</v>
      </c>
      <c r="AA175" s="81" t="s">
        <v>416</v>
      </c>
      <c r="AB175" s="81">
        <v>622.93034070563147</v>
      </c>
      <c r="AC175" s="81">
        <v>622.79720717145074</v>
      </c>
      <c r="AD175" s="81">
        <v>622.93922320767558</v>
      </c>
      <c r="AE175" s="81">
        <v>623.04961864136862</v>
      </c>
      <c r="AF175" s="81">
        <v>623.05673658684577</v>
      </c>
      <c r="AG175" s="81">
        <v>622.88868375225616</v>
      </c>
      <c r="AH175" s="81">
        <v>623.25420359972532</v>
      </c>
      <c r="AI175" s="81">
        <v>623.18005806477652</v>
      </c>
      <c r="AJ175" s="81">
        <v>623.43359820202556</v>
      </c>
      <c r="AK175" s="81">
        <v>623.57640565628719</v>
      </c>
    </row>
    <row r="176" spans="1:37" ht="15" outlineLevel="2" x14ac:dyDescent="0.25">
      <c r="A176" s="79" t="s">
        <v>186</v>
      </c>
      <c r="B176" s="79" t="s">
        <v>177</v>
      </c>
      <c r="C176" s="79" t="s">
        <v>198</v>
      </c>
      <c r="D176" s="79" t="s">
        <v>194</v>
      </c>
      <c r="E176" s="80" t="s">
        <v>85</v>
      </c>
      <c r="F176" s="80" t="s">
        <v>164</v>
      </c>
      <c r="G176" s="81" t="s">
        <v>416</v>
      </c>
      <c r="H176" s="81" t="s">
        <v>416</v>
      </c>
      <c r="I176" s="81" t="s">
        <v>416</v>
      </c>
      <c r="J176" s="81" t="s">
        <v>416</v>
      </c>
      <c r="K176" s="81" t="s">
        <v>416</v>
      </c>
      <c r="L176" s="81" t="s">
        <v>416</v>
      </c>
      <c r="M176" s="81" t="s">
        <v>416</v>
      </c>
      <c r="N176" s="81" t="s">
        <v>416</v>
      </c>
      <c r="O176" s="81" t="s">
        <v>416</v>
      </c>
      <c r="P176" s="81" t="s">
        <v>416</v>
      </c>
      <c r="Q176" s="81" t="s">
        <v>416</v>
      </c>
      <c r="R176" s="81" t="s">
        <v>416</v>
      </c>
      <c r="S176" s="81" t="s">
        <v>416</v>
      </c>
      <c r="T176" s="81" t="s">
        <v>416</v>
      </c>
      <c r="U176" s="81" t="s">
        <v>416</v>
      </c>
      <c r="V176" s="81" t="s">
        <v>416</v>
      </c>
      <c r="W176" s="81" t="s">
        <v>416</v>
      </c>
      <c r="X176" s="81" t="s">
        <v>416</v>
      </c>
      <c r="Y176" s="81" t="s">
        <v>416</v>
      </c>
      <c r="Z176" s="81" t="s">
        <v>416</v>
      </c>
      <c r="AA176" s="81" t="s">
        <v>416</v>
      </c>
      <c r="AB176" s="81" t="s">
        <v>416</v>
      </c>
      <c r="AC176" s="81" t="s">
        <v>416</v>
      </c>
      <c r="AD176" s="81" t="s">
        <v>416</v>
      </c>
      <c r="AE176" s="81" t="s">
        <v>416</v>
      </c>
      <c r="AF176" s="81">
        <v>626.56582530645437</v>
      </c>
      <c r="AG176" s="81">
        <v>626.39794689295911</v>
      </c>
      <c r="AH176" s="81">
        <v>626.76308736942906</v>
      </c>
      <c r="AI176" s="81">
        <v>626.68901878971496</v>
      </c>
      <c r="AJ176" s="81">
        <v>626.94229577907788</v>
      </c>
      <c r="AK176" s="81">
        <v>627.08495501428376</v>
      </c>
    </row>
    <row r="177" spans="1:37" ht="15" outlineLevel="2" x14ac:dyDescent="0.25">
      <c r="A177" s="82" t="s">
        <v>186</v>
      </c>
      <c r="B177" s="82" t="s">
        <v>177</v>
      </c>
      <c r="C177" s="82" t="s">
        <v>199</v>
      </c>
      <c r="D177" s="82" t="s">
        <v>114</v>
      </c>
      <c r="E177" s="83" t="s">
        <v>85</v>
      </c>
      <c r="F177" s="80" t="s">
        <v>164</v>
      </c>
      <c r="G177" s="81">
        <v>791.0071634468411</v>
      </c>
      <c r="H177" s="81">
        <v>791.0071634468411</v>
      </c>
      <c r="I177" s="81">
        <v>791.00716344684133</v>
      </c>
      <c r="J177" s="81">
        <v>791.00716344684099</v>
      </c>
      <c r="K177" s="81">
        <v>791.00716344684099</v>
      </c>
      <c r="L177" s="81">
        <v>791.00716344684088</v>
      </c>
      <c r="M177" s="81">
        <v>791.0071634468411</v>
      </c>
      <c r="N177" s="81">
        <v>791.00716344684122</v>
      </c>
      <c r="O177" s="81">
        <v>791.00716344684122</v>
      </c>
      <c r="P177" s="81">
        <v>791.0071634468411</v>
      </c>
      <c r="Q177" s="81">
        <v>791.0071634468411</v>
      </c>
      <c r="R177" s="81">
        <v>791.00716344684099</v>
      </c>
      <c r="S177" s="81">
        <v>791.0071634468411</v>
      </c>
      <c r="T177" s="81">
        <v>791.00716344684133</v>
      </c>
      <c r="U177" s="81">
        <v>791.00716344684099</v>
      </c>
      <c r="V177" s="81">
        <v>791.01745487994276</v>
      </c>
      <c r="W177" s="81">
        <v>791.0160102714915</v>
      </c>
      <c r="X177" s="81">
        <v>791.19720589483575</v>
      </c>
      <c r="Y177" s="81">
        <v>791.43213426208172</v>
      </c>
      <c r="Z177" s="81">
        <v>791.71200932104375</v>
      </c>
      <c r="AA177" s="81">
        <v>791.85155266928371</v>
      </c>
      <c r="AB177" s="81">
        <v>791.96395156795097</v>
      </c>
      <c r="AC177" s="81">
        <v>791.79947314083165</v>
      </c>
      <c r="AD177" s="81">
        <v>791.97492536185018</v>
      </c>
      <c r="AE177" s="81">
        <v>792.1113122414348</v>
      </c>
      <c r="AF177" s="81">
        <v>792.12010603244801</v>
      </c>
      <c r="AG177" s="81">
        <v>791.9124869222336</v>
      </c>
      <c r="AH177" s="81">
        <v>792.36406458042973</v>
      </c>
      <c r="AI177" s="81">
        <v>792.27246225768397</v>
      </c>
      <c r="AJ177" s="81">
        <v>792.58569575849242</v>
      </c>
      <c r="AK177" s="81">
        <v>792.76212572861584</v>
      </c>
    </row>
    <row r="178" spans="1:37" ht="15" outlineLevel="2" x14ac:dyDescent="0.25">
      <c r="A178" s="79" t="s">
        <v>186</v>
      </c>
      <c r="B178" s="79" t="s">
        <v>177</v>
      </c>
      <c r="C178" s="79" t="s">
        <v>199</v>
      </c>
      <c r="D178" s="79" t="s">
        <v>189</v>
      </c>
      <c r="E178" s="80" t="s">
        <v>85</v>
      </c>
      <c r="F178" s="80" t="s">
        <v>164</v>
      </c>
      <c r="G178" s="81" t="s">
        <v>416</v>
      </c>
      <c r="H178" s="81" t="s">
        <v>416</v>
      </c>
      <c r="I178" s="81" t="s">
        <v>416</v>
      </c>
      <c r="J178" s="81" t="s">
        <v>416</v>
      </c>
      <c r="K178" s="81" t="s">
        <v>416</v>
      </c>
      <c r="L178" s="81">
        <v>692.78329760988811</v>
      </c>
      <c r="M178" s="81">
        <v>692.783297609888</v>
      </c>
      <c r="N178" s="81">
        <v>692.78329760988811</v>
      </c>
      <c r="O178" s="81">
        <v>692.78329760988788</v>
      </c>
      <c r="P178" s="81">
        <v>692.783297609888</v>
      </c>
      <c r="Q178" s="81">
        <v>692.783297609888</v>
      </c>
      <c r="R178" s="81">
        <v>692.78329760988811</v>
      </c>
      <c r="S178" s="81">
        <v>692.783297609888</v>
      </c>
      <c r="T178" s="81">
        <v>692.78329760988811</v>
      </c>
      <c r="U178" s="81">
        <v>692.78329760988777</v>
      </c>
      <c r="V178" s="81">
        <v>692.79231031037227</v>
      </c>
      <c r="W178" s="81">
        <v>692.79104519761688</v>
      </c>
      <c r="X178" s="81">
        <v>692.94972687645645</v>
      </c>
      <c r="Y178" s="81">
        <v>693.15546489061842</v>
      </c>
      <c r="Z178" s="81">
        <v>693.40056487372908</v>
      </c>
      <c r="AA178" s="81">
        <v>693.52276966190766</v>
      </c>
      <c r="AB178" s="81">
        <v>693.62120275654388</v>
      </c>
      <c r="AC178" s="81">
        <v>693.47716112647288</v>
      </c>
      <c r="AD178" s="81">
        <v>693.63081303303375</v>
      </c>
      <c r="AE178" s="81">
        <v>693.75025355055175</v>
      </c>
      <c r="AF178" s="81">
        <v>693.7579546941862</v>
      </c>
      <c r="AG178" s="81">
        <v>693.57613270334582</v>
      </c>
      <c r="AH178" s="81">
        <v>693.97160086977578</v>
      </c>
      <c r="AI178" s="81">
        <v>693.89138033193581</v>
      </c>
      <c r="AJ178" s="81">
        <v>694.16569389900633</v>
      </c>
      <c r="AK178" s="81">
        <v>694.32020206725053</v>
      </c>
    </row>
    <row r="179" spans="1:37" ht="15" outlineLevel="2" x14ac:dyDescent="0.25">
      <c r="A179" s="82" t="s">
        <v>186</v>
      </c>
      <c r="B179" s="82" t="s">
        <v>177</v>
      </c>
      <c r="C179" s="82" t="s">
        <v>199</v>
      </c>
      <c r="D179" s="82" t="s">
        <v>190</v>
      </c>
      <c r="E179" s="83" t="s">
        <v>85</v>
      </c>
      <c r="F179" s="80" t="s">
        <v>164</v>
      </c>
      <c r="G179" s="81" t="s">
        <v>416</v>
      </c>
      <c r="H179" s="81" t="s">
        <v>416</v>
      </c>
      <c r="I179" s="81" t="s">
        <v>416</v>
      </c>
      <c r="J179" s="81" t="s">
        <v>416</v>
      </c>
      <c r="K179" s="81" t="s">
        <v>416</v>
      </c>
      <c r="L179" s="81" t="s">
        <v>416</v>
      </c>
      <c r="M179" s="81" t="s">
        <v>416</v>
      </c>
      <c r="N179" s="81" t="s">
        <v>416</v>
      </c>
      <c r="O179" s="81">
        <v>676.86778021335761</v>
      </c>
      <c r="P179" s="81">
        <v>676.86778021335749</v>
      </c>
      <c r="Q179" s="81">
        <v>676.86778021335749</v>
      </c>
      <c r="R179" s="81">
        <v>676.86778021335738</v>
      </c>
      <c r="S179" s="81">
        <v>676.86778021335749</v>
      </c>
      <c r="T179" s="81">
        <v>676.86778021335761</v>
      </c>
      <c r="U179" s="81">
        <v>676.86778021335749</v>
      </c>
      <c r="V179" s="81">
        <v>676.87658571683266</v>
      </c>
      <c r="W179" s="81">
        <v>676.87534968832131</v>
      </c>
      <c r="X179" s="81">
        <v>677.03038336295765</v>
      </c>
      <c r="Y179" s="81">
        <v>677.23139157374248</v>
      </c>
      <c r="Z179" s="81">
        <v>677.47085684353874</v>
      </c>
      <c r="AA179" s="81">
        <v>677.59025221109471</v>
      </c>
      <c r="AB179" s="81">
        <v>677.68642238322093</v>
      </c>
      <c r="AC179" s="81">
        <v>677.54569219071311</v>
      </c>
      <c r="AD179" s="81">
        <v>677.69581172475944</v>
      </c>
      <c r="AE179" s="81">
        <v>677.81250637071162</v>
      </c>
      <c r="AF179" s="81">
        <v>677.82003046930492</v>
      </c>
      <c r="AG179" s="81">
        <v>677.64238846566695</v>
      </c>
      <c r="AH179" s="81">
        <v>678.02876503725179</v>
      </c>
      <c r="AI179" s="81">
        <v>677.9503887252946</v>
      </c>
      <c r="AJ179" s="81">
        <v>678.21839597488088</v>
      </c>
      <c r="AK179" s="81">
        <v>678.36935208562693</v>
      </c>
    </row>
    <row r="180" spans="1:37" ht="15" outlineLevel="2" x14ac:dyDescent="0.25">
      <c r="A180" s="79" t="s">
        <v>186</v>
      </c>
      <c r="B180" s="79" t="s">
        <v>177</v>
      </c>
      <c r="C180" s="79" t="s">
        <v>199</v>
      </c>
      <c r="D180" s="79" t="s">
        <v>191</v>
      </c>
      <c r="E180" s="80" t="s">
        <v>85</v>
      </c>
      <c r="F180" s="80" t="s">
        <v>164</v>
      </c>
      <c r="G180" s="81" t="s">
        <v>416</v>
      </c>
      <c r="H180" s="81" t="s">
        <v>416</v>
      </c>
      <c r="I180" s="81" t="s">
        <v>416</v>
      </c>
      <c r="J180" s="81" t="s">
        <v>416</v>
      </c>
      <c r="K180" s="81" t="s">
        <v>416</v>
      </c>
      <c r="L180" s="81" t="s">
        <v>416</v>
      </c>
      <c r="M180" s="81" t="s">
        <v>416</v>
      </c>
      <c r="N180" s="81" t="s">
        <v>416</v>
      </c>
      <c r="O180" s="81" t="s">
        <v>416</v>
      </c>
      <c r="P180" s="81" t="s">
        <v>416</v>
      </c>
      <c r="Q180" s="81" t="s">
        <v>416</v>
      </c>
      <c r="R180" s="81" t="s">
        <v>416</v>
      </c>
      <c r="S180" s="81">
        <v>697.67278254751693</v>
      </c>
      <c r="T180" s="81">
        <v>697.67278254751682</v>
      </c>
      <c r="U180" s="81">
        <v>697.67278254751693</v>
      </c>
      <c r="V180" s="81">
        <v>697.68185890202051</v>
      </c>
      <c r="W180" s="81">
        <v>697.68058485415031</v>
      </c>
      <c r="X180" s="81">
        <v>697.84038725443202</v>
      </c>
      <c r="Y180" s="81">
        <v>698.0475783349184</v>
      </c>
      <c r="Z180" s="81">
        <v>698.29440938621872</v>
      </c>
      <c r="AA180" s="81">
        <v>698.41747727042309</v>
      </c>
      <c r="AB180" s="81">
        <v>698.51660556869297</v>
      </c>
      <c r="AC180" s="81">
        <v>698.37154661548482</v>
      </c>
      <c r="AD180" s="81">
        <v>698.52628371970422</v>
      </c>
      <c r="AE180" s="81">
        <v>698.64656781002736</v>
      </c>
      <c r="AF180" s="81">
        <v>698.65432334454579</v>
      </c>
      <c r="AG180" s="81">
        <v>698.47121719913116</v>
      </c>
      <c r="AH180" s="81">
        <v>698.86947843944915</v>
      </c>
      <c r="AI180" s="81">
        <v>698.78869132784064</v>
      </c>
      <c r="AJ180" s="81">
        <v>699.06494228994404</v>
      </c>
      <c r="AK180" s="81">
        <v>699.22054170336742</v>
      </c>
    </row>
    <row r="181" spans="1:37" ht="15" outlineLevel="2" x14ac:dyDescent="0.25">
      <c r="A181" s="82" t="s">
        <v>186</v>
      </c>
      <c r="B181" s="82" t="s">
        <v>177</v>
      </c>
      <c r="C181" s="82" t="s">
        <v>199</v>
      </c>
      <c r="D181" s="82" t="s">
        <v>192</v>
      </c>
      <c r="E181" s="83" t="s">
        <v>85</v>
      </c>
      <c r="F181" s="80" t="s">
        <v>164</v>
      </c>
      <c r="G181" s="81" t="s">
        <v>416</v>
      </c>
      <c r="H181" s="81" t="s">
        <v>416</v>
      </c>
      <c r="I181" s="81" t="s">
        <v>416</v>
      </c>
      <c r="J181" s="81" t="s">
        <v>416</v>
      </c>
      <c r="K181" s="81" t="s">
        <v>416</v>
      </c>
      <c r="L181" s="81" t="s">
        <v>416</v>
      </c>
      <c r="M181" s="81" t="s">
        <v>416</v>
      </c>
      <c r="N181" s="81" t="s">
        <v>416</v>
      </c>
      <c r="O181" s="81" t="s">
        <v>416</v>
      </c>
      <c r="P181" s="81" t="s">
        <v>416</v>
      </c>
      <c r="Q181" s="81" t="s">
        <v>416</v>
      </c>
      <c r="R181" s="81" t="s">
        <v>416</v>
      </c>
      <c r="S181" s="81" t="s">
        <v>416</v>
      </c>
      <c r="T181" s="81" t="s">
        <v>416</v>
      </c>
      <c r="U181" s="81" t="s">
        <v>416</v>
      </c>
      <c r="V181" s="81" t="s">
        <v>416</v>
      </c>
      <c r="W181" s="81">
        <v>687.17881687417071</v>
      </c>
      <c r="X181" s="81">
        <v>687.34082020118547</v>
      </c>
      <c r="Y181" s="81">
        <v>687.55086488328959</v>
      </c>
      <c r="Z181" s="81">
        <v>687.80109548965538</v>
      </c>
      <c r="AA181" s="81">
        <v>687.92585836339629</v>
      </c>
      <c r="AB181" s="81">
        <v>688.02635193603805</v>
      </c>
      <c r="AC181" s="81">
        <v>687.87929511466598</v>
      </c>
      <c r="AD181" s="81">
        <v>688.03616338230154</v>
      </c>
      <c r="AE181" s="81">
        <v>688.15810412152064</v>
      </c>
      <c r="AF181" s="81">
        <v>688.16596647147639</v>
      </c>
      <c r="AG181" s="81">
        <v>687.98033844147335</v>
      </c>
      <c r="AH181" s="81">
        <v>688.38408485478681</v>
      </c>
      <c r="AI181" s="81">
        <v>688.30218507832853</v>
      </c>
      <c r="AJ181" s="81">
        <v>688.58224079008824</v>
      </c>
      <c r="AK181" s="81">
        <v>688.73998324334161</v>
      </c>
    </row>
    <row r="182" spans="1:37" ht="15" outlineLevel="2" x14ac:dyDescent="0.25">
      <c r="A182" s="79" t="s">
        <v>186</v>
      </c>
      <c r="B182" s="79" t="s">
        <v>177</v>
      </c>
      <c r="C182" s="79" t="s">
        <v>199</v>
      </c>
      <c r="D182" s="79" t="s">
        <v>193</v>
      </c>
      <c r="E182" s="80" t="s">
        <v>85</v>
      </c>
      <c r="F182" s="80" t="s">
        <v>164</v>
      </c>
      <c r="G182" s="81" t="s">
        <v>416</v>
      </c>
      <c r="H182" s="81" t="s">
        <v>416</v>
      </c>
      <c r="I182" s="81" t="s">
        <v>416</v>
      </c>
      <c r="J182" s="81" t="s">
        <v>416</v>
      </c>
      <c r="K182" s="81" t="s">
        <v>416</v>
      </c>
      <c r="L182" s="81" t="s">
        <v>416</v>
      </c>
      <c r="M182" s="81" t="s">
        <v>416</v>
      </c>
      <c r="N182" s="81" t="s">
        <v>416</v>
      </c>
      <c r="O182" s="81" t="s">
        <v>416</v>
      </c>
      <c r="P182" s="81" t="s">
        <v>416</v>
      </c>
      <c r="Q182" s="81" t="s">
        <v>416</v>
      </c>
      <c r="R182" s="81" t="s">
        <v>416</v>
      </c>
      <c r="S182" s="81" t="s">
        <v>416</v>
      </c>
      <c r="T182" s="81" t="s">
        <v>416</v>
      </c>
      <c r="U182" s="81" t="s">
        <v>416</v>
      </c>
      <c r="V182" s="81" t="s">
        <v>416</v>
      </c>
      <c r="W182" s="81" t="s">
        <v>416</v>
      </c>
      <c r="X182" s="81" t="s">
        <v>416</v>
      </c>
      <c r="Y182" s="81" t="s">
        <v>416</v>
      </c>
      <c r="Z182" s="81" t="s">
        <v>416</v>
      </c>
      <c r="AA182" s="81" t="s">
        <v>416</v>
      </c>
      <c r="AB182" s="81">
        <v>665.99161084079196</v>
      </c>
      <c r="AC182" s="81">
        <v>665.84926699680011</v>
      </c>
      <c r="AD182" s="81">
        <v>666.00110784312915</v>
      </c>
      <c r="AE182" s="81">
        <v>666.11914054231124</v>
      </c>
      <c r="AF182" s="81">
        <v>666.12675091430935</v>
      </c>
      <c r="AG182" s="81">
        <v>665.94707201810604</v>
      </c>
      <c r="AH182" s="81">
        <v>666.33787889080224</v>
      </c>
      <c r="AI182" s="81">
        <v>666.25860389427805</v>
      </c>
      <c r="AJ182" s="81">
        <v>666.52968418944465</v>
      </c>
      <c r="AK182" s="81">
        <v>666.68237120489448</v>
      </c>
    </row>
    <row r="183" spans="1:37" ht="15" outlineLevel="2" x14ac:dyDescent="0.25">
      <c r="A183" s="82" t="s">
        <v>186</v>
      </c>
      <c r="B183" s="82" t="s">
        <v>177</v>
      </c>
      <c r="C183" s="82" t="s">
        <v>199</v>
      </c>
      <c r="D183" s="82" t="s">
        <v>194</v>
      </c>
      <c r="E183" s="83" t="s">
        <v>85</v>
      </c>
      <c r="F183" s="80" t="s">
        <v>164</v>
      </c>
      <c r="G183" s="81" t="s">
        <v>416</v>
      </c>
      <c r="H183" s="81" t="s">
        <v>416</v>
      </c>
      <c r="I183" s="81" t="s">
        <v>416</v>
      </c>
      <c r="J183" s="81" t="s">
        <v>416</v>
      </c>
      <c r="K183" s="81" t="s">
        <v>416</v>
      </c>
      <c r="L183" s="81" t="s">
        <v>416</v>
      </c>
      <c r="M183" s="81" t="s">
        <v>416</v>
      </c>
      <c r="N183" s="81" t="s">
        <v>416</v>
      </c>
      <c r="O183" s="81" t="s">
        <v>416</v>
      </c>
      <c r="P183" s="81" t="s">
        <v>416</v>
      </c>
      <c r="Q183" s="81" t="s">
        <v>416</v>
      </c>
      <c r="R183" s="81" t="s">
        <v>416</v>
      </c>
      <c r="S183" s="81" t="s">
        <v>416</v>
      </c>
      <c r="T183" s="81" t="s">
        <v>416</v>
      </c>
      <c r="U183" s="81" t="s">
        <v>416</v>
      </c>
      <c r="V183" s="81" t="s">
        <v>416</v>
      </c>
      <c r="W183" s="81" t="s">
        <v>416</v>
      </c>
      <c r="X183" s="81" t="s">
        <v>416</v>
      </c>
      <c r="Y183" s="81" t="s">
        <v>416</v>
      </c>
      <c r="Z183" s="81" t="s">
        <v>416</v>
      </c>
      <c r="AA183" s="81" t="s">
        <v>416</v>
      </c>
      <c r="AB183" s="81" t="s">
        <v>416</v>
      </c>
      <c r="AC183" s="81" t="s">
        <v>416</v>
      </c>
      <c r="AD183" s="81" t="s">
        <v>416</v>
      </c>
      <c r="AE183" s="81" t="s">
        <v>416</v>
      </c>
      <c r="AF183" s="81">
        <v>673.61647799998207</v>
      </c>
      <c r="AG183" s="81">
        <v>673.43598330815018</v>
      </c>
      <c r="AH183" s="81">
        <v>673.82856456028162</v>
      </c>
      <c r="AI183" s="81">
        <v>673.7489296316952</v>
      </c>
      <c r="AJ183" s="81">
        <v>674.02124071202627</v>
      </c>
      <c r="AK183" s="81">
        <v>674.174620971938</v>
      </c>
    </row>
    <row r="184" spans="1:37" ht="15" outlineLevel="2" x14ac:dyDescent="0.25">
      <c r="A184" s="79" t="s">
        <v>186</v>
      </c>
      <c r="B184" s="79" t="s">
        <v>177</v>
      </c>
      <c r="C184" s="79" t="s">
        <v>200</v>
      </c>
      <c r="D184" s="79" t="s">
        <v>114</v>
      </c>
      <c r="E184" s="80" t="s">
        <v>85</v>
      </c>
      <c r="F184" s="80" t="s">
        <v>164</v>
      </c>
      <c r="G184" s="81">
        <v>895.97206715520701</v>
      </c>
      <c r="H184" s="81">
        <v>895.97206715520713</v>
      </c>
      <c r="I184" s="81">
        <v>895.97206715520736</v>
      </c>
      <c r="J184" s="81">
        <v>895.97206715520736</v>
      </c>
      <c r="K184" s="81">
        <v>895.97206715520758</v>
      </c>
      <c r="L184" s="81">
        <v>895.97206715520724</v>
      </c>
      <c r="M184" s="81">
        <v>895.97206715520736</v>
      </c>
      <c r="N184" s="81">
        <v>895.97206715520724</v>
      </c>
      <c r="O184" s="81">
        <v>895.97206715520724</v>
      </c>
      <c r="P184" s="81">
        <v>895.97206715520724</v>
      </c>
      <c r="Q184" s="81">
        <v>895.97206715520724</v>
      </c>
      <c r="R184" s="81">
        <v>895.97206715520724</v>
      </c>
      <c r="S184" s="81">
        <v>895.97206715520736</v>
      </c>
      <c r="T184" s="81">
        <v>895.97206715520747</v>
      </c>
      <c r="U184" s="81">
        <v>895.97206715520736</v>
      </c>
      <c r="V184" s="81">
        <v>895.98372507948613</v>
      </c>
      <c r="W184" s="81">
        <v>895.98208865667016</v>
      </c>
      <c r="X184" s="81">
        <v>896.18734334139322</v>
      </c>
      <c r="Y184" s="81">
        <v>896.45346537602916</v>
      </c>
      <c r="Z184" s="81">
        <v>896.77050210091659</v>
      </c>
      <c r="AA184" s="81">
        <v>896.92857394293787</v>
      </c>
      <c r="AB184" s="81">
        <v>897.05589710937738</v>
      </c>
      <c r="AC184" s="81">
        <v>896.86957932156895</v>
      </c>
      <c r="AD184" s="81">
        <v>897.06832799796814</v>
      </c>
      <c r="AE184" s="81">
        <v>897.22282425705453</v>
      </c>
      <c r="AF184" s="81">
        <v>897.23278568310116</v>
      </c>
      <c r="AG184" s="81">
        <v>896.99759901455491</v>
      </c>
      <c r="AH184" s="81">
        <v>897.50913692121208</v>
      </c>
      <c r="AI184" s="81">
        <v>897.40537168931496</v>
      </c>
      <c r="AJ184" s="81">
        <v>897.76019617274596</v>
      </c>
      <c r="AK184" s="81">
        <v>897.96005242327192</v>
      </c>
    </row>
    <row r="185" spans="1:37" ht="15" outlineLevel="2" x14ac:dyDescent="0.25">
      <c r="A185" s="82" t="s">
        <v>186</v>
      </c>
      <c r="B185" s="82" t="s">
        <v>177</v>
      </c>
      <c r="C185" s="82" t="s">
        <v>200</v>
      </c>
      <c r="D185" s="82" t="s">
        <v>189</v>
      </c>
      <c r="E185" s="83" t="s">
        <v>85</v>
      </c>
      <c r="F185" s="80" t="s">
        <v>164</v>
      </c>
      <c r="G185" s="81" t="s">
        <v>416</v>
      </c>
      <c r="H185" s="81" t="s">
        <v>416</v>
      </c>
      <c r="I185" s="81" t="s">
        <v>416</v>
      </c>
      <c r="J185" s="81" t="s">
        <v>416</v>
      </c>
      <c r="K185" s="81" t="s">
        <v>416</v>
      </c>
      <c r="L185" s="81">
        <v>798.4003701566196</v>
      </c>
      <c r="M185" s="81">
        <v>798.4003701566196</v>
      </c>
      <c r="N185" s="81">
        <v>798.40037015661949</v>
      </c>
      <c r="O185" s="81">
        <v>798.40037015661926</v>
      </c>
      <c r="P185" s="81">
        <v>798.40037015661937</v>
      </c>
      <c r="Q185" s="81">
        <v>798.40037015661937</v>
      </c>
      <c r="R185" s="81">
        <v>798.4003701566196</v>
      </c>
      <c r="S185" s="81">
        <v>798.40037015661949</v>
      </c>
      <c r="T185" s="81">
        <v>798.40037015661937</v>
      </c>
      <c r="U185" s="81">
        <v>798.40037015661937</v>
      </c>
      <c r="V185" s="81">
        <v>798.41075783857548</v>
      </c>
      <c r="W185" s="81">
        <v>798.40929971967262</v>
      </c>
      <c r="X185" s="81">
        <v>798.59218994385742</v>
      </c>
      <c r="Y185" s="81">
        <v>798.8293154381704</v>
      </c>
      <c r="Z185" s="81">
        <v>799.11180798038788</v>
      </c>
      <c r="AA185" s="81">
        <v>799.25265638374344</v>
      </c>
      <c r="AB185" s="81">
        <v>799.36610647374005</v>
      </c>
      <c r="AC185" s="81">
        <v>799.20008979047668</v>
      </c>
      <c r="AD185" s="81">
        <v>799.37718289815541</v>
      </c>
      <c r="AE185" s="81">
        <v>799.51484531252663</v>
      </c>
      <c r="AF185" s="81">
        <v>799.52372134595419</v>
      </c>
      <c r="AG185" s="81">
        <v>799.31416051379279</v>
      </c>
      <c r="AH185" s="81">
        <v>799.76996147421266</v>
      </c>
      <c r="AI185" s="81">
        <v>799.67750245653008</v>
      </c>
      <c r="AJ185" s="81">
        <v>799.99366541967254</v>
      </c>
      <c r="AK185" s="81">
        <v>800.17174542068528</v>
      </c>
    </row>
    <row r="186" spans="1:37" ht="15" outlineLevel="2" x14ac:dyDescent="0.25">
      <c r="A186" s="79" t="s">
        <v>186</v>
      </c>
      <c r="B186" s="79" t="s">
        <v>177</v>
      </c>
      <c r="C186" s="79" t="s">
        <v>200</v>
      </c>
      <c r="D186" s="79" t="s">
        <v>190</v>
      </c>
      <c r="E186" s="80" t="s">
        <v>85</v>
      </c>
      <c r="F186" s="80" t="s">
        <v>164</v>
      </c>
      <c r="G186" s="81" t="s">
        <v>416</v>
      </c>
      <c r="H186" s="81" t="s">
        <v>416</v>
      </c>
      <c r="I186" s="81" t="s">
        <v>416</v>
      </c>
      <c r="J186" s="81" t="s">
        <v>416</v>
      </c>
      <c r="K186" s="81" t="s">
        <v>416</v>
      </c>
      <c r="L186" s="81" t="s">
        <v>416</v>
      </c>
      <c r="M186" s="81" t="s">
        <v>416</v>
      </c>
      <c r="N186" s="81" t="s">
        <v>416</v>
      </c>
      <c r="O186" s="81">
        <v>783.99372483733873</v>
      </c>
      <c r="P186" s="81">
        <v>783.99372483733873</v>
      </c>
      <c r="Q186" s="81">
        <v>783.99372483733885</v>
      </c>
      <c r="R186" s="81">
        <v>783.99372483733885</v>
      </c>
      <c r="S186" s="81">
        <v>783.99372483733885</v>
      </c>
      <c r="T186" s="81">
        <v>783.99372483733896</v>
      </c>
      <c r="U186" s="81">
        <v>783.99372483733873</v>
      </c>
      <c r="V186" s="81">
        <v>784.00392496561722</v>
      </c>
      <c r="W186" s="81">
        <v>784.00249317362409</v>
      </c>
      <c r="X186" s="81">
        <v>784.18208124297598</v>
      </c>
      <c r="Y186" s="81">
        <v>784.41492534335271</v>
      </c>
      <c r="Z186" s="81">
        <v>784.6923173717646</v>
      </c>
      <c r="AA186" s="81">
        <v>784.83062270187588</v>
      </c>
      <c r="AB186" s="81">
        <v>784.9420244059371</v>
      </c>
      <c r="AC186" s="81">
        <v>784.77900521909771</v>
      </c>
      <c r="AD186" s="81">
        <v>784.95290084115891</v>
      </c>
      <c r="AE186" s="81">
        <v>785.0880777065687</v>
      </c>
      <c r="AF186" s="81">
        <v>785.09679347972678</v>
      </c>
      <c r="AG186" s="81">
        <v>784.89101635070006</v>
      </c>
      <c r="AH186" s="81">
        <v>785.33858764575257</v>
      </c>
      <c r="AI186" s="81">
        <v>785.24779801194995</v>
      </c>
      <c r="AJ186" s="81">
        <v>785.558252528612</v>
      </c>
      <c r="AK186" s="81">
        <v>785.73311722526137</v>
      </c>
    </row>
    <row r="187" spans="1:37" ht="15" outlineLevel="2" x14ac:dyDescent="0.25">
      <c r="A187" s="82" t="s">
        <v>186</v>
      </c>
      <c r="B187" s="82" t="s">
        <v>177</v>
      </c>
      <c r="C187" s="82" t="s">
        <v>200</v>
      </c>
      <c r="D187" s="82" t="s">
        <v>191</v>
      </c>
      <c r="E187" s="83" t="s">
        <v>85</v>
      </c>
      <c r="F187" s="80" t="s">
        <v>164</v>
      </c>
      <c r="G187" s="81" t="s">
        <v>416</v>
      </c>
      <c r="H187" s="81" t="s">
        <v>416</v>
      </c>
      <c r="I187" s="81" t="s">
        <v>416</v>
      </c>
      <c r="J187" s="81" t="s">
        <v>416</v>
      </c>
      <c r="K187" s="81" t="s">
        <v>416</v>
      </c>
      <c r="L187" s="81" t="s">
        <v>416</v>
      </c>
      <c r="M187" s="81" t="s">
        <v>416</v>
      </c>
      <c r="N187" s="81" t="s">
        <v>416</v>
      </c>
      <c r="O187" s="81" t="s">
        <v>416</v>
      </c>
      <c r="P187" s="81" t="s">
        <v>416</v>
      </c>
      <c r="Q187" s="81" t="s">
        <v>416</v>
      </c>
      <c r="R187" s="81" t="s">
        <v>416</v>
      </c>
      <c r="S187" s="81">
        <v>805.93006414066383</v>
      </c>
      <c r="T187" s="81">
        <v>805.9300641406636</v>
      </c>
      <c r="U187" s="81">
        <v>805.9300641406636</v>
      </c>
      <c r="V187" s="81">
        <v>805.94054984834088</v>
      </c>
      <c r="W187" s="81">
        <v>805.93907796956773</v>
      </c>
      <c r="X187" s="81">
        <v>806.12369407891299</v>
      </c>
      <c r="Y187" s="81">
        <v>806.36305726183843</v>
      </c>
      <c r="Z187" s="81">
        <v>806.64821560912458</v>
      </c>
      <c r="AA187" s="81">
        <v>806.79039316044555</v>
      </c>
      <c r="AB187" s="81">
        <v>806.9049138479968</v>
      </c>
      <c r="AC187" s="81">
        <v>806.73733051057604</v>
      </c>
      <c r="AD187" s="81">
        <v>806.91609479760791</v>
      </c>
      <c r="AE187" s="81">
        <v>807.05505629463505</v>
      </c>
      <c r="AF187" s="81">
        <v>807.06401608876956</v>
      </c>
      <c r="AG187" s="81">
        <v>806.85247768819409</v>
      </c>
      <c r="AH187" s="81">
        <v>807.31257991795439</v>
      </c>
      <c r="AI187" s="81">
        <v>807.21924838974053</v>
      </c>
      <c r="AJ187" s="81">
        <v>807.53839489653012</v>
      </c>
      <c r="AK187" s="81">
        <v>807.71815538993985</v>
      </c>
    </row>
    <row r="188" spans="1:37" ht="15" outlineLevel="2" x14ac:dyDescent="0.25">
      <c r="A188" s="79" t="s">
        <v>186</v>
      </c>
      <c r="B188" s="79" t="s">
        <v>177</v>
      </c>
      <c r="C188" s="79" t="s">
        <v>200</v>
      </c>
      <c r="D188" s="79" t="s">
        <v>192</v>
      </c>
      <c r="E188" s="80" t="s">
        <v>85</v>
      </c>
      <c r="F188" s="80" t="s">
        <v>164</v>
      </c>
      <c r="G188" s="81" t="s">
        <v>416</v>
      </c>
      <c r="H188" s="81" t="s">
        <v>416</v>
      </c>
      <c r="I188" s="81" t="s">
        <v>416</v>
      </c>
      <c r="J188" s="81" t="s">
        <v>416</v>
      </c>
      <c r="K188" s="81" t="s">
        <v>416</v>
      </c>
      <c r="L188" s="81" t="s">
        <v>416</v>
      </c>
      <c r="M188" s="81" t="s">
        <v>416</v>
      </c>
      <c r="N188" s="81" t="s">
        <v>416</v>
      </c>
      <c r="O188" s="81" t="s">
        <v>416</v>
      </c>
      <c r="P188" s="81" t="s">
        <v>416</v>
      </c>
      <c r="Q188" s="81" t="s">
        <v>416</v>
      </c>
      <c r="R188" s="81" t="s">
        <v>416</v>
      </c>
      <c r="S188" s="81" t="s">
        <v>416</v>
      </c>
      <c r="T188" s="81" t="s">
        <v>416</v>
      </c>
      <c r="U188" s="81" t="s">
        <v>416</v>
      </c>
      <c r="V188" s="81" t="s">
        <v>416</v>
      </c>
      <c r="W188" s="81">
        <v>799.24159059341298</v>
      </c>
      <c r="X188" s="81">
        <v>799.43003159292414</v>
      </c>
      <c r="Y188" s="81">
        <v>799.67435391992228</v>
      </c>
      <c r="Z188" s="81">
        <v>799.96542019887318</v>
      </c>
      <c r="AA188" s="81">
        <v>800.11054339518535</v>
      </c>
      <c r="AB188" s="81">
        <v>800.22743673078571</v>
      </c>
      <c r="AC188" s="81">
        <v>800.05638138942368</v>
      </c>
      <c r="AD188" s="81">
        <v>800.23884932813519</v>
      </c>
      <c r="AE188" s="81">
        <v>800.3806898397039</v>
      </c>
      <c r="AF188" s="81">
        <v>800.38983526351399</v>
      </c>
      <c r="AG188" s="81">
        <v>800.17391419475791</v>
      </c>
      <c r="AH188" s="81">
        <v>800.64354885643911</v>
      </c>
      <c r="AI188" s="81">
        <v>800.54828367874245</v>
      </c>
      <c r="AJ188" s="81">
        <v>800.87404228639139</v>
      </c>
      <c r="AK188" s="81">
        <v>801.0575270709578</v>
      </c>
    </row>
    <row r="189" spans="1:37" ht="15" outlineLevel="2" x14ac:dyDescent="0.25">
      <c r="A189" s="82" t="s">
        <v>186</v>
      </c>
      <c r="B189" s="82" t="s">
        <v>177</v>
      </c>
      <c r="C189" s="82" t="s">
        <v>200</v>
      </c>
      <c r="D189" s="82" t="s">
        <v>193</v>
      </c>
      <c r="E189" s="83" t="s">
        <v>85</v>
      </c>
      <c r="F189" s="80" t="s">
        <v>164</v>
      </c>
      <c r="G189" s="81" t="s">
        <v>416</v>
      </c>
      <c r="H189" s="81" t="s">
        <v>416</v>
      </c>
      <c r="I189" s="81" t="s">
        <v>416</v>
      </c>
      <c r="J189" s="81" t="s">
        <v>416</v>
      </c>
      <c r="K189" s="81" t="s">
        <v>416</v>
      </c>
      <c r="L189" s="81" t="s">
        <v>416</v>
      </c>
      <c r="M189" s="81" t="s">
        <v>416</v>
      </c>
      <c r="N189" s="81" t="s">
        <v>416</v>
      </c>
      <c r="O189" s="81" t="s">
        <v>416</v>
      </c>
      <c r="P189" s="81" t="s">
        <v>416</v>
      </c>
      <c r="Q189" s="81" t="s">
        <v>416</v>
      </c>
      <c r="R189" s="81" t="s">
        <v>416</v>
      </c>
      <c r="S189" s="81" t="s">
        <v>416</v>
      </c>
      <c r="T189" s="81" t="s">
        <v>416</v>
      </c>
      <c r="U189" s="81" t="s">
        <v>416</v>
      </c>
      <c r="V189" s="81" t="s">
        <v>416</v>
      </c>
      <c r="W189" s="81" t="s">
        <v>416</v>
      </c>
      <c r="X189" s="81" t="s">
        <v>416</v>
      </c>
      <c r="Y189" s="81" t="s">
        <v>416</v>
      </c>
      <c r="Z189" s="81" t="s">
        <v>416</v>
      </c>
      <c r="AA189" s="81" t="s">
        <v>416</v>
      </c>
      <c r="AB189" s="81">
        <v>772.55048184102793</v>
      </c>
      <c r="AC189" s="81">
        <v>772.3853462816038</v>
      </c>
      <c r="AD189" s="81">
        <v>772.56149947796825</v>
      </c>
      <c r="AE189" s="81">
        <v>772.6984312571243</v>
      </c>
      <c r="AF189" s="81">
        <v>772.70726018152391</v>
      </c>
      <c r="AG189" s="81">
        <v>772.49881158122537</v>
      </c>
      <c r="AH189" s="81">
        <v>772.95219340469964</v>
      </c>
      <c r="AI189" s="81">
        <v>772.8602251078471</v>
      </c>
      <c r="AJ189" s="81">
        <v>773.17471005454911</v>
      </c>
      <c r="AK189" s="81">
        <v>773.35184490636937</v>
      </c>
    </row>
    <row r="190" spans="1:37" ht="15" outlineLevel="2" x14ac:dyDescent="0.25">
      <c r="A190" s="79" t="s">
        <v>186</v>
      </c>
      <c r="B190" s="79" t="s">
        <v>177</v>
      </c>
      <c r="C190" s="79" t="s">
        <v>200</v>
      </c>
      <c r="D190" s="79" t="s">
        <v>194</v>
      </c>
      <c r="E190" s="80" t="s">
        <v>85</v>
      </c>
      <c r="F190" s="80" t="s">
        <v>164</v>
      </c>
      <c r="G190" s="81" t="s">
        <v>416</v>
      </c>
      <c r="H190" s="81" t="s">
        <v>416</v>
      </c>
      <c r="I190" s="81" t="s">
        <v>416</v>
      </c>
      <c r="J190" s="81" t="s">
        <v>416</v>
      </c>
      <c r="K190" s="81" t="s">
        <v>416</v>
      </c>
      <c r="L190" s="81" t="s">
        <v>416</v>
      </c>
      <c r="M190" s="81" t="s">
        <v>416</v>
      </c>
      <c r="N190" s="81" t="s">
        <v>416</v>
      </c>
      <c r="O190" s="81" t="s">
        <v>416</v>
      </c>
      <c r="P190" s="81" t="s">
        <v>416</v>
      </c>
      <c r="Q190" s="81" t="s">
        <v>416</v>
      </c>
      <c r="R190" s="81" t="s">
        <v>416</v>
      </c>
      <c r="S190" s="81" t="s">
        <v>416</v>
      </c>
      <c r="T190" s="81" t="s">
        <v>416</v>
      </c>
      <c r="U190" s="81" t="s">
        <v>416</v>
      </c>
      <c r="V190" s="81" t="s">
        <v>416</v>
      </c>
      <c r="W190" s="81" t="s">
        <v>416</v>
      </c>
      <c r="X190" s="81" t="s">
        <v>416</v>
      </c>
      <c r="Y190" s="81" t="s">
        <v>416</v>
      </c>
      <c r="Z190" s="81" t="s">
        <v>416</v>
      </c>
      <c r="AA190" s="81" t="s">
        <v>416</v>
      </c>
      <c r="AB190" s="81" t="s">
        <v>416</v>
      </c>
      <c r="AC190" s="81" t="s">
        <v>416</v>
      </c>
      <c r="AD190" s="81" t="s">
        <v>416</v>
      </c>
      <c r="AE190" s="81" t="s">
        <v>416</v>
      </c>
      <c r="AF190" s="81">
        <v>781.32727092207608</v>
      </c>
      <c r="AG190" s="81">
        <v>781.11789439193626</v>
      </c>
      <c r="AH190" s="81">
        <v>781.57329449004953</v>
      </c>
      <c r="AI190" s="81">
        <v>781.48091678710398</v>
      </c>
      <c r="AJ190" s="81">
        <v>781.79680169507367</v>
      </c>
      <c r="AK190" s="81">
        <v>781.97472508044427</v>
      </c>
    </row>
    <row r="191" spans="1:37" ht="15" outlineLevel="2" x14ac:dyDescent="0.25">
      <c r="A191" s="82" t="s">
        <v>186</v>
      </c>
      <c r="B191" s="82" t="s">
        <v>177</v>
      </c>
      <c r="C191" s="82" t="s">
        <v>201</v>
      </c>
      <c r="D191" s="82" t="s">
        <v>114</v>
      </c>
      <c r="E191" s="83" t="s">
        <v>85</v>
      </c>
      <c r="F191" s="80" t="s">
        <v>164</v>
      </c>
      <c r="G191" s="81">
        <v>886.48428379841312</v>
      </c>
      <c r="H191" s="81">
        <v>886.48428379841334</v>
      </c>
      <c r="I191" s="81">
        <v>886.48428379841323</v>
      </c>
      <c r="J191" s="81">
        <v>886.48428379841334</v>
      </c>
      <c r="K191" s="81">
        <v>886.48428379841323</v>
      </c>
      <c r="L191" s="81">
        <v>886.48428379841312</v>
      </c>
      <c r="M191" s="81">
        <v>886.48428379841334</v>
      </c>
      <c r="N191" s="81">
        <v>886.48428379841334</v>
      </c>
      <c r="O191" s="81">
        <v>886.48428379841346</v>
      </c>
      <c r="P191" s="81">
        <v>886.48428379841312</v>
      </c>
      <c r="Q191" s="81">
        <v>886.48428379841323</v>
      </c>
      <c r="R191" s="81">
        <v>886.48428379841334</v>
      </c>
      <c r="S191" s="81">
        <v>886.48428379841312</v>
      </c>
      <c r="T191" s="81">
        <v>886.48428379841312</v>
      </c>
      <c r="U191" s="81">
        <v>886.48428379841334</v>
      </c>
      <c r="V191" s="81">
        <v>886.49581820548042</v>
      </c>
      <c r="W191" s="81">
        <v>886.49419912077519</v>
      </c>
      <c r="X191" s="81">
        <v>886.6972791056312</v>
      </c>
      <c r="Y191" s="81">
        <v>886.96058154297464</v>
      </c>
      <c r="Z191" s="81">
        <v>887.27425922285749</v>
      </c>
      <c r="AA191" s="81">
        <v>887.43065627331782</v>
      </c>
      <c r="AB191" s="81">
        <v>887.55663043438142</v>
      </c>
      <c r="AC191" s="81">
        <v>887.37228670757372</v>
      </c>
      <c r="AD191" s="81">
        <v>887.5689296161039</v>
      </c>
      <c r="AE191" s="81">
        <v>887.72178896739172</v>
      </c>
      <c r="AF191" s="81">
        <v>887.73164485084396</v>
      </c>
      <c r="AG191" s="81">
        <v>887.49895001539517</v>
      </c>
      <c r="AH191" s="81">
        <v>888.00506811193179</v>
      </c>
      <c r="AI191" s="81">
        <v>887.90240228605444</v>
      </c>
      <c r="AJ191" s="81">
        <v>888.25346735830351</v>
      </c>
      <c r="AK191" s="81">
        <v>888.45120610606978</v>
      </c>
    </row>
    <row r="192" spans="1:37" ht="15" outlineLevel="2" x14ac:dyDescent="0.25">
      <c r="A192" s="79" t="s">
        <v>186</v>
      </c>
      <c r="B192" s="79" t="s">
        <v>177</v>
      </c>
      <c r="C192" s="79" t="s">
        <v>201</v>
      </c>
      <c r="D192" s="79" t="s">
        <v>189</v>
      </c>
      <c r="E192" s="80" t="s">
        <v>85</v>
      </c>
      <c r="F192" s="80" t="s">
        <v>164</v>
      </c>
      <c r="G192" s="81" t="s">
        <v>416</v>
      </c>
      <c r="H192" s="81" t="s">
        <v>416</v>
      </c>
      <c r="I192" s="81" t="s">
        <v>416</v>
      </c>
      <c r="J192" s="81" t="s">
        <v>416</v>
      </c>
      <c r="K192" s="81" t="s">
        <v>416</v>
      </c>
      <c r="L192" s="81">
        <v>785.52082020024659</v>
      </c>
      <c r="M192" s="81">
        <v>785.52082020024648</v>
      </c>
      <c r="N192" s="81">
        <v>785.52082020024636</v>
      </c>
      <c r="O192" s="81">
        <v>785.52082020024648</v>
      </c>
      <c r="P192" s="81">
        <v>785.52082020024648</v>
      </c>
      <c r="Q192" s="81">
        <v>785.52082020024659</v>
      </c>
      <c r="R192" s="81">
        <v>785.52082020024648</v>
      </c>
      <c r="S192" s="81">
        <v>785.52082020024659</v>
      </c>
      <c r="T192" s="81">
        <v>785.52082020024648</v>
      </c>
      <c r="U192" s="81">
        <v>785.52082020024659</v>
      </c>
      <c r="V192" s="81">
        <v>785.531040209097</v>
      </c>
      <c r="W192" s="81">
        <v>785.52960562646786</v>
      </c>
      <c r="X192" s="81">
        <v>785.70954372215999</v>
      </c>
      <c r="Y192" s="81">
        <v>785.942841647607</v>
      </c>
      <c r="Z192" s="81">
        <v>786.22077432728145</v>
      </c>
      <c r="AA192" s="81">
        <v>786.35934922156082</v>
      </c>
      <c r="AB192" s="81">
        <v>786.47096805324588</v>
      </c>
      <c r="AC192" s="81">
        <v>786.3076311336664</v>
      </c>
      <c r="AD192" s="81">
        <v>786.48186568719677</v>
      </c>
      <c r="AE192" s="81">
        <v>786.61730601923614</v>
      </c>
      <c r="AF192" s="81">
        <v>786.62603877988261</v>
      </c>
      <c r="AG192" s="81">
        <v>786.41986058069767</v>
      </c>
      <c r="AH192" s="81">
        <v>786.86830421511468</v>
      </c>
      <c r="AI192" s="81">
        <v>786.77733762766809</v>
      </c>
      <c r="AJ192" s="81">
        <v>787.08839723607525</v>
      </c>
      <c r="AK192" s="81">
        <v>787.26360275296906</v>
      </c>
    </row>
    <row r="193" spans="1:37" ht="15" outlineLevel="2" x14ac:dyDescent="0.25">
      <c r="A193" s="82" t="s">
        <v>186</v>
      </c>
      <c r="B193" s="82" t="s">
        <v>177</v>
      </c>
      <c r="C193" s="82" t="s">
        <v>201</v>
      </c>
      <c r="D193" s="82" t="s">
        <v>190</v>
      </c>
      <c r="E193" s="83" t="s">
        <v>85</v>
      </c>
      <c r="F193" s="80" t="s">
        <v>164</v>
      </c>
      <c r="G193" s="81" t="s">
        <v>416</v>
      </c>
      <c r="H193" s="81" t="s">
        <v>416</v>
      </c>
      <c r="I193" s="81" t="s">
        <v>416</v>
      </c>
      <c r="J193" s="81" t="s">
        <v>416</v>
      </c>
      <c r="K193" s="81" t="s">
        <v>416</v>
      </c>
      <c r="L193" s="81" t="s">
        <v>416</v>
      </c>
      <c r="M193" s="81" t="s">
        <v>416</v>
      </c>
      <c r="N193" s="81" t="s">
        <v>416</v>
      </c>
      <c r="O193" s="81">
        <v>771.7040510929113</v>
      </c>
      <c r="P193" s="81">
        <v>771.7040510929113</v>
      </c>
      <c r="Q193" s="81">
        <v>771.7040510929113</v>
      </c>
      <c r="R193" s="81">
        <v>771.70405109291096</v>
      </c>
      <c r="S193" s="81">
        <v>771.70405109291119</v>
      </c>
      <c r="T193" s="81">
        <v>771.70405109291119</v>
      </c>
      <c r="U193" s="81">
        <v>771.70405109291119</v>
      </c>
      <c r="V193" s="81">
        <v>771.71409122741875</v>
      </c>
      <c r="W193" s="81">
        <v>771.71268189375076</v>
      </c>
      <c r="X193" s="81">
        <v>771.8894530404508</v>
      </c>
      <c r="Y193" s="81">
        <v>772.11864487248272</v>
      </c>
      <c r="Z193" s="81">
        <v>772.39168587751556</v>
      </c>
      <c r="AA193" s="81">
        <v>772.5278218239996</v>
      </c>
      <c r="AB193" s="81">
        <v>772.63747614035969</v>
      </c>
      <c r="AC193" s="81">
        <v>772.47701398552022</v>
      </c>
      <c r="AD193" s="81">
        <v>772.64818197362081</v>
      </c>
      <c r="AE193" s="81">
        <v>772.78123852683132</v>
      </c>
      <c r="AF193" s="81">
        <v>772.7898175890216</v>
      </c>
      <c r="AG193" s="81">
        <v>772.58726817026593</v>
      </c>
      <c r="AH193" s="81">
        <v>773.02781910074759</v>
      </c>
      <c r="AI193" s="81">
        <v>772.9384535447075</v>
      </c>
      <c r="AJ193" s="81">
        <v>773.24403843743733</v>
      </c>
      <c r="AK193" s="81">
        <v>773.41616029973886</v>
      </c>
    </row>
    <row r="194" spans="1:37" ht="15" outlineLevel="2" x14ac:dyDescent="0.25">
      <c r="A194" s="79" t="s">
        <v>186</v>
      </c>
      <c r="B194" s="79" t="s">
        <v>177</v>
      </c>
      <c r="C194" s="79" t="s">
        <v>201</v>
      </c>
      <c r="D194" s="79" t="s">
        <v>191</v>
      </c>
      <c r="E194" s="80" t="s">
        <v>85</v>
      </c>
      <c r="F194" s="80" t="s">
        <v>164</v>
      </c>
      <c r="G194" s="81" t="s">
        <v>416</v>
      </c>
      <c r="H194" s="81" t="s">
        <v>416</v>
      </c>
      <c r="I194" s="81" t="s">
        <v>416</v>
      </c>
      <c r="J194" s="81" t="s">
        <v>416</v>
      </c>
      <c r="K194" s="81" t="s">
        <v>416</v>
      </c>
      <c r="L194" s="81" t="s">
        <v>416</v>
      </c>
      <c r="M194" s="81" t="s">
        <v>416</v>
      </c>
      <c r="N194" s="81" t="s">
        <v>416</v>
      </c>
      <c r="O194" s="81" t="s">
        <v>416</v>
      </c>
      <c r="P194" s="81" t="s">
        <v>416</v>
      </c>
      <c r="Q194" s="81" t="s">
        <v>416</v>
      </c>
      <c r="R194" s="81" t="s">
        <v>416</v>
      </c>
      <c r="S194" s="81">
        <v>789.04307416565359</v>
      </c>
      <c r="T194" s="81">
        <v>789.04307416565382</v>
      </c>
      <c r="U194" s="81">
        <v>789.04307416565393</v>
      </c>
      <c r="V194" s="81">
        <v>789.0533400291547</v>
      </c>
      <c r="W194" s="81">
        <v>789.05189900990808</v>
      </c>
      <c r="X194" s="81">
        <v>789.23264444330425</v>
      </c>
      <c r="Y194" s="81">
        <v>789.46698911880571</v>
      </c>
      <c r="Z194" s="81">
        <v>789.74616881363045</v>
      </c>
      <c r="AA194" s="81">
        <v>789.8853654591652</v>
      </c>
      <c r="AB194" s="81">
        <v>789.99748509692472</v>
      </c>
      <c r="AC194" s="81">
        <v>789.83341532500992</v>
      </c>
      <c r="AD194" s="81">
        <v>790.00843162586216</v>
      </c>
      <c r="AE194" s="81">
        <v>790.14447964515239</v>
      </c>
      <c r="AF194" s="81">
        <v>790.15325158753421</v>
      </c>
      <c r="AG194" s="81">
        <v>789.94614831779552</v>
      </c>
      <c r="AH194" s="81">
        <v>790.39660400781827</v>
      </c>
      <c r="AI194" s="81">
        <v>790.30522927580648</v>
      </c>
      <c r="AJ194" s="81">
        <v>790.61768453169429</v>
      </c>
      <c r="AK194" s="81">
        <v>790.79367615238232</v>
      </c>
    </row>
    <row r="195" spans="1:37" ht="15" outlineLevel="2" x14ac:dyDescent="0.25">
      <c r="A195" s="82" t="s">
        <v>186</v>
      </c>
      <c r="B195" s="82" t="s">
        <v>177</v>
      </c>
      <c r="C195" s="82" t="s">
        <v>201</v>
      </c>
      <c r="D195" s="82" t="s">
        <v>192</v>
      </c>
      <c r="E195" s="83" t="s">
        <v>85</v>
      </c>
      <c r="F195" s="80" t="s">
        <v>164</v>
      </c>
      <c r="G195" s="81" t="s">
        <v>416</v>
      </c>
      <c r="H195" s="81" t="s">
        <v>416</v>
      </c>
      <c r="I195" s="81" t="s">
        <v>416</v>
      </c>
      <c r="J195" s="81" t="s">
        <v>416</v>
      </c>
      <c r="K195" s="81" t="s">
        <v>416</v>
      </c>
      <c r="L195" s="81" t="s">
        <v>416</v>
      </c>
      <c r="M195" s="81" t="s">
        <v>416</v>
      </c>
      <c r="N195" s="81" t="s">
        <v>416</v>
      </c>
      <c r="O195" s="81" t="s">
        <v>416</v>
      </c>
      <c r="P195" s="81" t="s">
        <v>416</v>
      </c>
      <c r="Q195" s="81" t="s">
        <v>416</v>
      </c>
      <c r="R195" s="81" t="s">
        <v>416</v>
      </c>
      <c r="S195" s="81" t="s">
        <v>416</v>
      </c>
      <c r="T195" s="81" t="s">
        <v>416</v>
      </c>
      <c r="U195" s="81" t="s">
        <v>416</v>
      </c>
      <c r="V195" s="81" t="s">
        <v>416</v>
      </c>
      <c r="W195" s="81">
        <v>777.05227364537473</v>
      </c>
      <c r="X195" s="81">
        <v>777.2354797762946</v>
      </c>
      <c r="Y195" s="81">
        <v>777.47301485805895</v>
      </c>
      <c r="Z195" s="81">
        <v>777.75599535034178</v>
      </c>
      <c r="AA195" s="81">
        <v>777.89708704149177</v>
      </c>
      <c r="AB195" s="81">
        <v>778.01073309410879</v>
      </c>
      <c r="AC195" s="81">
        <v>777.84442964981895</v>
      </c>
      <c r="AD195" s="81">
        <v>778.02182865085911</v>
      </c>
      <c r="AE195" s="81">
        <v>778.1597288498582</v>
      </c>
      <c r="AF195" s="81">
        <v>778.16862021488066</v>
      </c>
      <c r="AG195" s="81">
        <v>777.95869740777653</v>
      </c>
      <c r="AH195" s="81">
        <v>778.41528567431999</v>
      </c>
      <c r="AI195" s="81">
        <v>778.32266695194824</v>
      </c>
      <c r="AJ195" s="81">
        <v>778.63937602415672</v>
      </c>
      <c r="AK195" s="81">
        <v>778.81776362319499</v>
      </c>
    </row>
    <row r="196" spans="1:37" ht="15" outlineLevel="2" x14ac:dyDescent="0.25">
      <c r="A196" s="79" t="s">
        <v>186</v>
      </c>
      <c r="B196" s="79" t="s">
        <v>177</v>
      </c>
      <c r="C196" s="79" t="s">
        <v>201</v>
      </c>
      <c r="D196" s="79" t="s">
        <v>193</v>
      </c>
      <c r="E196" s="80" t="s">
        <v>85</v>
      </c>
      <c r="F196" s="80" t="s">
        <v>164</v>
      </c>
      <c r="G196" s="81" t="s">
        <v>416</v>
      </c>
      <c r="H196" s="81" t="s">
        <v>416</v>
      </c>
      <c r="I196" s="81" t="s">
        <v>416</v>
      </c>
      <c r="J196" s="81" t="s">
        <v>416</v>
      </c>
      <c r="K196" s="81" t="s">
        <v>416</v>
      </c>
      <c r="L196" s="81" t="s">
        <v>416</v>
      </c>
      <c r="M196" s="81" t="s">
        <v>416</v>
      </c>
      <c r="N196" s="81" t="s">
        <v>416</v>
      </c>
      <c r="O196" s="81" t="s">
        <v>416</v>
      </c>
      <c r="P196" s="81" t="s">
        <v>416</v>
      </c>
      <c r="Q196" s="81" t="s">
        <v>416</v>
      </c>
      <c r="R196" s="81" t="s">
        <v>416</v>
      </c>
      <c r="S196" s="81" t="s">
        <v>416</v>
      </c>
      <c r="T196" s="81" t="s">
        <v>416</v>
      </c>
      <c r="U196" s="81" t="s">
        <v>416</v>
      </c>
      <c r="V196" s="81" t="s">
        <v>416</v>
      </c>
      <c r="W196" s="81" t="s">
        <v>416</v>
      </c>
      <c r="X196" s="81" t="s">
        <v>416</v>
      </c>
      <c r="Y196" s="81" t="s">
        <v>416</v>
      </c>
      <c r="Z196" s="81" t="s">
        <v>416</v>
      </c>
      <c r="AA196" s="81" t="s">
        <v>416</v>
      </c>
      <c r="AB196" s="81">
        <v>754.00580692688641</v>
      </c>
      <c r="AC196" s="81">
        <v>753.84463785987623</v>
      </c>
      <c r="AD196" s="81">
        <v>754.01655992443898</v>
      </c>
      <c r="AE196" s="81">
        <v>754.1502026551002</v>
      </c>
      <c r="AF196" s="81">
        <v>754.15881951214271</v>
      </c>
      <c r="AG196" s="81">
        <v>753.95537776678577</v>
      </c>
      <c r="AH196" s="81">
        <v>754.3978695338144</v>
      </c>
      <c r="AI196" s="81">
        <v>754.30811027996288</v>
      </c>
      <c r="AJ196" s="81">
        <v>754.6150414196012</v>
      </c>
      <c r="AK196" s="81">
        <v>754.78792156063491</v>
      </c>
    </row>
    <row r="197" spans="1:37" ht="15" outlineLevel="2" x14ac:dyDescent="0.25">
      <c r="A197" s="82" t="s">
        <v>186</v>
      </c>
      <c r="B197" s="82" t="s">
        <v>177</v>
      </c>
      <c r="C197" s="82" t="s">
        <v>201</v>
      </c>
      <c r="D197" s="82" t="s">
        <v>194</v>
      </c>
      <c r="E197" s="83" t="s">
        <v>85</v>
      </c>
      <c r="F197" s="80" t="s">
        <v>164</v>
      </c>
      <c r="G197" s="81" t="s">
        <v>416</v>
      </c>
      <c r="H197" s="81" t="s">
        <v>416</v>
      </c>
      <c r="I197" s="81" t="s">
        <v>416</v>
      </c>
      <c r="J197" s="81" t="s">
        <v>416</v>
      </c>
      <c r="K197" s="81" t="s">
        <v>416</v>
      </c>
      <c r="L197" s="81" t="s">
        <v>416</v>
      </c>
      <c r="M197" s="81" t="s">
        <v>416</v>
      </c>
      <c r="N197" s="81" t="s">
        <v>416</v>
      </c>
      <c r="O197" s="81" t="s">
        <v>416</v>
      </c>
      <c r="P197" s="81" t="s">
        <v>416</v>
      </c>
      <c r="Q197" s="81" t="s">
        <v>416</v>
      </c>
      <c r="R197" s="81" t="s">
        <v>416</v>
      </c>
      <c r="S197" s="81" t="s">
        <v>416</v>
      </c>
      <c r="T197" s="81" t="s">
        <v>416</v>
      </c>
      <c r="U197" s="81" t="s">
        <v>416</v>
      </c>
      <c r="V197" s="81" t="s">
        <v>416</v>
      </c>
      <c r="W197" s="81" t="s">
        <v>416</v>
      </c>
      <c r="X197" s="81" t="s">
        <v>416</v>
      </c>
      <c r="Y197" s="81" t="s">
        <v>416</v>
      </c>
      <c r="Z197" s="81" t="s">
        <v>416</v>
      </c>
      <c r="AA197" s="81" t="s">
        <v>416</v>
      </c>
      <c r="AB197" s="81" t="s">
        <v>416</v>
      </c>
      <c r="AC197" s="81" t="s">
        <v>416</v>
      </c>
      <c r="AD197" s="81" t="s">
        <v>416</v>
      </c>
      <c r="AE197" s="81" t="s">
        <v>416</v>
      </c>
      <c r="AF197" s="81">
        <v>758.5653158612713</v>
      </c>
      <c r="AG197" s="81">
        <v>758.36204277803608</v>
      </c>
      <c r="AH197" s="81">
        <v>758.80416769999988</v>
      </c>
      <c r="AI197" s="81">
        <v>758.71448286050293</v>
      </c>
      <c r="AJ197" s="81">
        <v>759.02115954077692</v>
      </c>
      <c r="AK197" s="81">
        <v>759.19389635659786</v>
      </c>
    </row>
    <row r="198" spans="1:37" ht="15" outlineLevel="2" x14ac:dyDescent="0.25">
      <c r="A198" s="79" t="s">
        <v>186</v>
      </c>
      <c r="B198" s="79" t="s">
        <v>177</v>
      </c>
      <c r="C198" s="79" t="s">
        <v>202</v>
      </c>
      <c r="D198" s="79" t="s">
        <v>114</v>
      </c>
      <c r="E198" s="80" t="s">
        <v>85</v>
      </c>
      <c r="F198" s="80" t="s">
        <v>164</v>
      </c>
      <c r="G198" s="81">
        <v>994.11352702951251</v>
      </c>
      <c r="H198" s="81">
        <v>994.11352702951274</v>
      </c>
      <c r="I198" s="81">
        <v>994.11352702951274</v>
      </c>
      <c r="J198" s="81">
        <v>994.11352702951251</v>
      </c>
      <c r="K198" s="81">
        <v>994.11352702951251</v>
      </c>
      <c r="L198" s="81">
        <v>994.11352702951251</v>
      </c>
      <c r="M198" s="81">
        <v>994.11352702951251</v>
      </c>
      <c r="N198" s="81">
        <v>994.11352702951251</v>
      </c>
      <c r="O198" s="81">
        <v>994.11352702951274</v>
      </c>
      <c r="P198" s="81">
        <v>994.11352702951251</v>
      </c>
      <c r="Q198" s="81">
        <v>994.11352702951274</v>
      </c>
      <c r="R198" s="81">
        <v>994.11352702951251</v>
      </c>
      <c r="S198" s="81">
        <v>994.11352702951251</v>
      </c>
      <c r="T198" s="81">
        <v>994.11352702951274</v>
      </c>
      <c r="U198" s="81">
        <v>994.11352702951228</v>
      </c>
      <c r="V198" s="81">
        <v>994.12646261360248</v>
      </c>
      <c r="W198" s="81">
        <v>994.12464684568067</v>
      </c>
      <c r="X198" s="81">
        <v>994.35239658659339</v>
      </c>
      <c r="Y198" s="81">
        <v>994.64768448475468</v>
      </c>
      <c r="Z198" s="81">
        <v>994.99946711057169</v>
      </c>
      <c r="AA198" s="81">
        <v>995.17486296628385</v>
      </c>
      <c r="AB198" s="81">
        <v>995.31614021999405</v>
      </c>
      <c r="AC198" s="81">
        <v>995.10940278080636</v>
      </c>
      <c r="AD198" s="81">
        <v>995.3299334820565</v>
      </c>
      <c r="AE198" s="81">
        <v>995.5013618858776</v>
      </c>
      <c r="AF198" s="81">
        <v>995.51241504261463</v>
      </c>
      <c r="AG198" s="81">
        <v>995.25145289746388</v>
      </c>
      <c r="AH198" s="81">
        <v>995.81905322222849</v>
      </c>
      <c r="AI198" s="81">
        <v>995.70391575429608</v>
      </c>
      <c r="AJ198" s="81">
        <v>996.0976275191706</v>
      </c>
      <c r="AK198" s="81">
        <v>996.31938718004528</v>
      </c>
    </row>
    <row r="199" spans="1:37" ht="15" outlineLevel="2" x14ac:dyDescent="0.25">
      <c r="A199" s="82" t="s">
        <v>186</v>
      </c>
      <c r="B199" s="82" t="s">
        <v>177</v>
      </c>
      <c r="C199" s="82" t="s">
        <v>202</v>
      </c>
      <c r="D199" s="82" t="s">
        <v>189</v>
      </c>
      <c r="E199" s="83" t="s">
        <v>85</v>
      </c>
      <c r="F199" s="80" t="s">
        <v>164</v>
      </c>
      <c r="G199" s="81" t="s">
        <v>416</v>
      </c>
      <c r="H199" s="81" t="s">
        <v>416</v>
      </c>
      <c r="I199" s="81" t="s">
        <v>416</v>
      </c>
      <c r="J199" s="81" t="s">
        <v>416</v>
      </c>
      <c r="K199" s="81" t="s">
        <v>416</v>
      </c>
      <c r="L199" s="81">
        <v>882.32786600044392</v>
      </c>
      <c r="M199" s="81">
        <v>882.32786600044403</v>
      </c>
      <c r="N199" s="81">
        <v>882.32786600044369</v>
      </c>
      <c r="O199" s="81">
        <v>882.32786600044392</v>
      </c>
      <c r="P199" s="81">
        <v>882.32786600044381</v>
      </c>
      <c r="Q199" s="81">
        <v>882.32786600044403</v>
      </c>
      <c r="R199" s="81">
        <v>882.32786600044392</v>
      </c>
      <c r="S199" s="81">
        <v>882.32786600044392</v>
      </c>
      <c r="T199" s="81">
        <v>882.32786600044392</v>
      </c>
      <c r="U199" s="81">
        <v>882.32786600044381</v>
      </c>
      <c r="V199" s="81">
        <v>882.33934629696489</v>
      </c>
      <c r="W199" s="81">
        <v>882.33773480775699</v>
      </c>
      <c r="X199" s="81">
        <v>882.53986209788002</v>
      </c>
      <c r="Y199" s="81">
        <v>882.80192932316947</v>
      </c>
      <c r="Z199" s="81">
        <v>883.11413546919448</v>
      </c>
      <c r="AA199" s="81">
        <v>883.26979882526155</v>
      </c>
      <c r="AB199" s="81">
        <v>883.39518201267629</v>
      </c>
      <c r="AC199" s="81">
        <v>883.21170308452236</v>
      </c>
      <c r="AD199" s="81">
        <v>883.40742349611935</v>
      </c>
      <c r="AE199" s="81">
        <v>883.5595657491715</v>
      </c>
      <c r="AF199" s="81">
        <v>883.56937539641683</v>
      </c>
      <c r="AG199" s="81">
        <v>883.3377721857496</v>
      </c>
      <c r="AH199" s="81">
        <v>883.8415159663474</v>
      </c>
      <c r="AI199" s="81">
        <v>883.73933176937942</v>
      </c>
      <c r="AJ199" s="81">
        <v>884.08874991494827</v>
      </c>
      <c r="AK199" s="81">
        <v>884.28556102494781</v>
      </c>
    </row>
    <row r="200" spans="1:37" ht="15" outlineLevel="2" x14ac:dyDescent="0.25">
      <c r="A200" s="79" t="s">
        <v>186</v>
      </c>
      <c r="B200" s="79" t="s">
        <v>177</v>
      </c>
      <c r="C200" s="79" t="s">
        <v>202</v>
      </c>
      <c r="D200" s="79" t="s">
        <v>190</v>
      </c>
      <c r="E200" s="80" t="s">
        <v>85</v>
      </c>
      <c r="F200" s="80" t="s">
        <v>164</v>
      </c>
      <c r="G200" s="81" t="s">
        <v>416</v>
      </c>
      <c r="H200" s="81" t="s">
        <v>416</v>
      </c>
      <c r="I200" s="81" t="s">
        <v>416</v>
      </c>
      <c r="J200" s="81" t="s">
        <v>416</v>
      </c>
      <c r="K200" s="81" t="s">
        <v>416</v>
      </c>
      <c r="L200" s="81" t="s">
        <v>416</v>
      </c>
      <c r="M200" s="81" t="s">
        <v>416</v>
      </c>
      <c r="N200" s="81" t="s">
        <v>416</v>
      </c>
      <c r="O200" s="81">
        <v>872.56611780821709</v>
      </c>
      <c r="P200" s="81">
        <v>872.56611780821697</v>
      </c>
      <c r="Q200" s="81">
        <v>872.56611780821697</v>
      </c>
      <c r="R200" s="81">
        <v>872.56611780821709</v>
      </c>
      <c r="S200" s="81">
        <v>872.56611780821709</v>
      </c>
      <c r="T200" s="81">
        <v>872.56611780821709</v>
      </c>
      <c r="U200" s="81">
        <v>872.56611780821697</v>
      </c>
      <c r="V200" s="81">
        <v>872.57747102090059</v>
      </c>
      <c r="W200" s="81">
        <v>872.5758773704506</v>
      </c>
      <c r="X200" s="81">
        <v>872.77576716508111</v>
      </c>
      <c r="Y200" s="81">
        <v>873.03493337569296</v>
      </c>
      <c r="Z200" s="81">
        <v>873.34368348248665</v>
      </c>
      <c r="AA200" s="81">
        <v>873.49762368648783</v>
      </c>
      <c r="AB200" s="81">
        <v>873.62161891527239</v>
      </c>
      <c r="AC200" s="81">
        <v>873.44017105018997</v>
      </c>
      <c r="AD200" s="81">
        <v>873.63372488874074</v>
      </c>
      <c r="AE200" s="81">
        <v>873.78418296740347</v>
      </c>
      <c r="AF200" s="81">
        <v>873.79388402445534</v>
      </c>
      <c r="AG200" s="81">
        <v>873.56484459990338</v>
      </c>
      <c r="AH200" s="81">
        <v>874.06301207045578</v>
      </c>
      <c r="AI200" s="81">
        <v>873.96195902544605</v>
      </c>
      <c r="AJ200" s="81">
        <v>874.30750920481785</v>
      </c>
      <c r="AK200" s="81">
        <v>874.5021416680288</v>
      </c>
    </row>
    <row r="201" spans="1:37" ht="15" outlineLevel="2" x14ac:dyDescent="0.25">
      <c r="A201" s="82" t="s">
        <v>186</v>
      </c>
      <c r="B201" s="82" t="s">
        <v>177</v>
      </c>
      <c r="C201" s="82" t="s">
        <v>202</v>
      </c>
      <c r="D201" s="82" t="s">
        <v>191</v>
      </c>
      <c r="E201" s="83" t="s">
        <v>85</v>
      </c>
      <c r="F201" s="80" t="s">
        <v>164</v>
      </c>
      <c r="G201" s="81" t="s">
        <v>416</v>
      </c>
      <c r="H201" s="81" t="s">
        <v>416</v>
      </c>
      <c r="I201" s="81" t="s">
        <v>416</v>
      </c>
      <c r="J201" s="81" t="s">
        <v>416</v>
      </c>
      <c r="K201" s="81" t="s">
        <v>416</v>
      </c>
      <c r="L201" s="81" t="s">
        <v>416</v>
      </c>
      <c r="M201" s="81" t="s">
        <v>416</v>
      </c>
      <c r="N201" s="81" t="s">
        <v>416</v>
      </c>
      <c r="O201" s="81" t="s">
        <v>416</v>
      </c>
      <c r="P201" s="81" t="s">
        <v>416</v>
      </c>
      <c r="Q201" s="81" t="s">
        <v>416</v>
      </c>
      <c r="R201" s="81" t="s">
        <v>416</v>
      </c>
      <c r="S201" s="81">
        <v>886.47378395765929</v>
      </c>
      <c r="T201" s="81">
        <v>886.47378395765918</v>
      </c>
      <c r="U201" s="81">
        <v>886.47378395765918</v>
      </c>
      <c r="V201" s="81">
        <v>886.48531822803363</v>
      </c>
      <c r="W201" s="81">
        <v>886.48369916251579</v>
      </c>
      <c r="X201" s="81">
        <v>886.68677674069761</v>
      </c>
      <c r="Y201" s="81">
        <v>886.95007605767887</v>
      </c>
      <c r="Z201" s="81">
        <v>887.26375002020916</v>
      </c>
      <c r="AA201" s="81">
        <v>887.42014521722831</v>
      </c>
      <c r="AB201" s="81">
        <v>887.54611788538898</v>
      </c>
      <c r="AC201" s="81">
        <v>887.3617763432145</v>
      </c>
      <c r="AD201" s="81">
        <v>887.55841692135516</v>
      </c>
      <c r="AE201" s="81">
        <v>887.711274461127</v>
      </c>
      <c r="AF201" s="81">
        <v>887.72113022777864</v>
      </c>
      <c r="AG201" s="81">
        <v>887.48843814996576</v>
      </c>
      <c r="AH201" s="81">
        <v>887.994550248564</v>
      </c>
      <c r="AI201" s="81">
        <v>887.89188563936557</v>
      </c>
      <c r="AJ201" s="81">
        <v>888.24294655118865</v>
      </c>
      <c r="AK201" s="81">
        <v>888.44068295557895</v>
      </c>
    </row>
    <row r="202" spans="1:37" ht="15" outlineLevel="2" x14ac:dyDescent="0.25">
      <c r="A202" s="79" t="s">
        <v>186</v>
      </c>
      <c r="B202" s="79" t="s">
        <v>177</v>
      </c>
      <c r="C202" s="79" t="s">
        <v>202</v>
      </c>
      <c r="D202" s="79" t="s">
        <v>192</v>
      </c>
      <c r="E202" s="80" t="s">
        <v>85</v>
      </c>
      <c r="F202" s="80" t="s">
        <v>164</v>
      </c>
      <c r="G202" s="81" t="s">
        <v>416</v>
      </c>
      <c r="H202" s="81" t="s">
        <v>416</v>
      </c>
      <c r="I202" s="81" t="s">
        <v>416</v>
      </c>
      <c r="J202" s="81" t="s">
        <v>416</v>
      </c>
      <c r="K202" s="81" t="s">
        <v>416</v>
      </c>
      <c r="L202" s="81" t="s">
        <v>416</v>
      </c>
      <c r="M202" s="81" t="s">
        <v>416</v>
      </c>
      <c r="N202" s="81" t="s">
        <v>416</v>
      </c>
      <c r="O202" s="81" t="s">
        <v>416</v>
      </c>
      <c r="P202" s="81" t="s">
        <v>416</v>
      </c>
      <c r="Q202" s="81" t="s">
        <v>416</v>
      </c>
      <c r="R202" s="81" t="s">
        <v>416</v>
      </c>
      <c r="S202" s="81" t="s">
        <v>416</v>
      </c>
      <c r="T202" s="81" t="s">
        <v>416</v>
      </c>
      <c r="U202" s="81" t="s">
        <v>416</v>
      </c>
      <c r="V202" s="81" t="s">
        <v>416</v>
      </c>
      <c r="W202" s="81">
        <v>875.69772838755989</v>
      </c>
      <c r="X202" s="81">
        <v>875.9042067982848</v>
      </c>
      <c r="Y202" s="81">
        <v>876.17191544934315</v>
      </c>
      <c r="Z202" s="81">
        <v>876.49084234343388</v>
      </c>
      <c r="AA202" s="81">
        <v>876.64985660790671</v>
      </c>
      <c r="AB202" s="81">
        <v>876.77793887355892</v>
      </c>
      <c r="AC202" s="81">
        <v>876.59051026130339</v>
      </c>
      <c r="AD202" s="81">
        <v>876.79044387496049</v>
      </c>
      <c r="AE202" s="81">
        <v>876.94586123891577</v>
      </c>
      <c r="AF202" s="81">
        <v>876.95588205486615</v>
      </c>
      <c r="AG202" s="81">
        <v>876.71929320618449</v>
      </c>
      <c r="AH202" s="81">
        <v>877.23388089578987</v>
      </c>
      <c r="AI202" s="81">
        <v>877.12949701680748</v>
      </c>
      <c r="AJ202" s="81">
        <v>877.48643695961107</v>
      </c>
      <c r="AK202" s="81">
        <v>877.68748475073846</v>
      </c>
    </row>
    <row r="203" spans="1:37" ht="15" outlineLevel="2" x14ac:dyDescent="0.25">
      <c r="A203" s="82" t="s">
        <v>186</v>
      </c>
      <c r="B203" s="82" t="s">
        <v>177</v>
      </c>
      <c r="C203" s="82" t="s">
        <v>202</v>
      </c>
      <c r="D203" s="82" t="s">
        <v>193</v>
      </c>
      <c r="E203" s="83" t="s">
        <v>85</v>
      </c>
      <c r="F203" s="80" t="s">
        <v>164</v>
      </c>
      <c r="G203" s="81" t="s">
        <v>416</v>
      </c>
      <c r="H203" s="81" t="s">
        <v>416</v>
      </c>
      <c r="I203" s="81" t="s">
        <v>416</v>
      </c>
      <c r="J203" s="81" t="s">
        <v>416</v>
      </c>
      <c r="K203" s="81" t="s">
        <v>416</v>
      </c>
      <c r="L203" s="81" t="s">
        <v>416</v>
      </c>
      <c r="M203" s="81" t="s">
        <v>416</v>
      </c>
      <c r="N203" s="81" t="s">
        <v>416</v>
      </c>
      <c r="O203" s="81" t="s">
        <v>416</v>
      </c>
      <c r="P203" s="81" t="s">
        <v>416</v>
      </c>
      <c r="Q203" s="81" t="s">
        <v>416</v>
      </c>
      <c r="R203" s="81" t="s">
        <v>416</v>
      </c>
      <c r="S203" s="81" t="s">
        <v>416</v>
      </c>
      <c r="T203" s="81" t="s">
        <v>416</v>
      </c>
      <c r="U203" s="81" t="s">
        <v>416</v>
      </c>
      <c r="V203" s="81" t="s">
        <v>416</v>
      </c>
      <c r="W203" s="81" t="s">
        <v>416</v>
      </c>
      <c r="X203" s="81" t="s">
        <v>416</v>
      </c>
      <c r="Y203" s="81" t="s">
        <v>416</v>
      </c>
      <c r="Z203" s="81" t="s">
        <v>416</v>
      </c>
      <c r="AA203" s="81" t="s">
        <v>416</v>
      </c>
      <c r="AB203" s="81">
        <v>858.28258405843837</v>
      </c>
      <c r="AC203" s="81">
        <v>858.09911138959524</v>
      </c>
      <c r="AD203" s="81">
        <v>858.29482512426819</v>
      </c>
      <c r="AE203" s="81">
        <v>858.44696218704826</v>
      </c>
      <c r="AF203" s="81">
        <v>858.45677149964081</v>
      </c>
      <c r="AG203" s="81">
        <v>858.22517619002508</v>
      </c>
      <c r="AH203" s="81">
        <v>858.72890278560487</v>
      </c>
      <c r="AI203" s="81">
        <v>858.62672207460992</v>
      </c>
      <c r="AJ203" s="81">
        <v>858.97612829991783</v>
      </c>
      <c r="AK203" s="81">
        <v>859.17293269578477</v>
      </c>
    </row>
    <row r="204" spans="1:37" ht="15" outlineLevel="2" x14ac:dyDescent="0.25">
      <c r="A204" s="79" t="s">
        <v>186</v>
      </c>
      <c r="B204" s="79" t="s">
        <v>177</v>
      </c>
      <c r="C204" s="79" t="s">
        <v>202</v>
      </c>
      <c r="D204" s="79" t="s">
        <v>194</v>
      </c>
      <c r="E204" s="80" t="s">
        <v>85</v>
      </c>
      <c r="F204" s="80" t="s">
        <v>164</v>
      </c>
      <c r="G204" s="81" t="s">
        <v>416</v>
      </c>
      <c r="H204" s="81" t="s">
        <v>416</v>
      </c>
      <c r="I204" s="81" t="s">
        <v>416</v>
      </c>
      <c r="J204" s="81" t="s">
        <v>416</v>
      </c>
      <c r="K204" s="81" t="s">
        <v>416</v>
      </c>
      <c r="L204" s="81" t="s">
        <v>416</v>
      </c>
      <c r="M204" s="81" t="s">
        <v>416</v>
      </c>
      <c r="N204" s="81" t="s">
        <v>416</v>
      </c>
      <c r="O204" s="81" t="s">
        <v>416</v>
      </c>
      <c r="P204" s="81" t="s">
        <v>416</v>
      </c>
      <c r="Q204" s="81" t="s">
        <v>416</v>
      </c>
      <c r="R204" s="81" t="s">
        <v>416</v>
      </c>
      <c r="S204" s="81" t="s">
        <v>416</v>
      </c>
      <c r="T204" s="81" t="s">
        <v>416</v>
      </c>
      <c r="U204" s="81" t="s">
        <v>416</v>
      </c>
      <c r="V204" s="81" t="s">
        <v>416</v>
      </c>
      <c r="W204" s="81" t="s">
        <v>416</v>
      </c>
      <c r="X204" s="81" t="s">
        <v>416</v>
      </c>
      <c r="Y204" s="81" t="s">
        <v>416</v>
      </c>
      <c r="Z204" s="81" t="s">
        <v>416</v>
      </c>
      <c r="AA204" s="81" t="s">
        <v>416</v>
      </c>
      <c r="AB204" s="81" t="s">
        <v>416</v>
      </c>
      <c r="AC204" s="81" t="s">
        <v>416</v>
      </c>
      <c r="AD204" s="81" t="s">
        <v>416</v>
      </c>
      <c r="AE204" s="81" t="s">
        <v>416</v>
      </c>
      <c r="AF204" s="81">
        <v>862.96540073797496</v>
      </c>
      <c r="AG204" s="81">
        <v>862.73413355787216</v>
      </c>
      <c r="AH204" s="81">
        <v>863.23714646213057</v>
      </c>
      <c r="AI204" s="81">
        <v>863.1351105230957</v>
      </c>
      <c r="AJ204" s="81">
        <v>863.48402170170027</v>
      </c>
      <c r="AK204" s="81">
        <v>863.68054726061371</v>
      </c>
    </row>
    <row r="205" spans="1:37" ht="15" outlineLevel="2" x14ac:dyDescent="0.25">
      <c r="A205" s="82" t="s">
        <v>186</v>
      </c>
      <c r="B205" s="82" t="s">
        <v>177</v>
      </c>
      <c r="C205" s="82" t="s">
        <v>203</v>
      </c>
      <c r="D205" s="82" t="s">
        <v>114</v>
      </c>
      <c r="E205" s="83" t="s">
        <v>85</v>
      </c>
      <c r="F205" s="80" t="s">
        <v>164</v>
      </c>
      <c r="G205" s="81" t="s">
        <v>416</v>
      </c>
      <c r="H205" s="81" t="s">
        <v>416</v>
      </c>
      <c r="I205" s="81" t="s">
        <v>416</v>
      </c>
      <c r="J205" s="81" t="s">
        <v>416</v>
      </c>
      <c r="K205" s="81" t="s">
        <v>416</v>
      </c>
      <c r="L205" s="81" t="s">
        <v>416</v>
      </c>
      <c r="M205" s="81" t="s">
        <v>416</v>
      </c>
      <c r="N205" s="81" t="s">
        <v>416</v>
      </c>
      <c r="O205" s="81" t="s">
        <v>416</v>
      </c>
      <c r="P205" s="81" t="s">
        <v>416</v>
      </c>
      <c r="Q205" s="81" t="s">
        <v>416</v>
      </c>
      <c r="R205" s="81" t="s">
        <v>416</v>
      </c>
      <c r="S205" s="81" t="s">
        <v>416</v>
      </c>
      <c r="T205" s="81" t="s">
        <v>416</v>
      </c>
      <c r="U205" s="81" t="s">
        <v>416</v>
      </c>
      <c r="V205" s="81" t="s">
        <v>416</v>
      </c>
      <c r="W205" s="81" t="s">
        <v>416</v>
      </c>
      <c r="X205" s="81" t="s">
        <v>416</v>
      </c>
      <c r="Y205" s="81" t="s">
        <v>416</v>
      </c>
      <c r="Z205" s="81" t="s">
        <v>416</v>
      </c>
      <c r="AA205" s="81" t="s">
        <v>416</v>
      </c>
      <c r="AB205" s="81" t="s">
        <v>416</v>
      </c>
      <c r="AC205" s="81" t="s">
        <v>416</v>
      </c>
      <c r="AD205" s="81" t="s">
        <v>416</v>
      </c>
      <c r="AE205" s="81" t="s">
        <v>416</v>
      </c>
      <c r="AF205" s="81" t="s">
        <v>416</v>
      </c>
      <c r="AG205" s="81" t="s">
        <v>416</v>
      </c>
      <c r="AH205" s="81" t="s">
        <v>416</v>
      </c>
      <c r="AI205" s="81" t="s">
        <v>416</v>
      </c>
      <c r="AJ205" s="81" t="s">
        <v>416</v>
      </c>
      <c r="AK205" s="81" t="s">
        <v>416</v>
      </c>
    </row>
    <row r="206" spans="1:37" ht="15" outlineLevel="2" x14ac:dyDescent="0.25">
      <c r="A206" s="79" t="s">
        <v>186</v>
      </c>
      <c r="B206" s="79" t="s">
        <v>177</v>
      </c>
      <c r="C206" s="79" t="s">
        <v>203</v>
      </c>
      <c r="D206" s="79" t="s">
        <v>189</v>
      </c>
      <c r="E206" s="80" t="s">
        <v>85</v>
      </c>
      <c r="F206" s="80" t="s">
        <v>164</v>
      </c>
      <c r="G206" s="81" t="s">
        <v>416</v>
      </c>
      <c r="H206" s="81" t="s">
        <v>416</v>
      </c>
      <c r="I206" s="81" t="s">
        <v>416</v>
      </c>
      <c r="J206" s="81" t="s">
        <v>416</v>
      </c>
      <c r="K206" s="81" t="s">
        <v>416</v>
      </c>
      <c r="L206" s="81" t="s">
        <v>416</v>
      </c>
      <c r="M206" s="81" t="s">
        <v>416</v>
      </c>
      <c r="N206" s="81" t="s">
        <v>416</v>
      </c>
      <c r="O206" s="81" t="s">
        <v>416</v>
      </c>
      <c r="P206" s="81" t="s">
        <v>416</v>
      </c>
      <c r="Q206" s="81" t="s">
        <v>416</v>
      </c>
      <c r="R206" s="81" t="s">
        <v>416</v>
      </c>
      <c r="S206" s="81" t="s">
        <v>416</v>
      </c>
      <c r="T206" s="81" t="s">
        <v>416</v>
      </c>
      <c r="U206" s="81" t="s">
        <v>416</v>
      </c>
      <c r="V206" s="81" t="s">
        <v>416</v>
      </c>
      <c r="W206" s="81" t="s">
        <v>416</v>
      </c>
      <c r="X206" s="81" t="s">
        <v>416</v>
      </c>
      <c r="Y206" s="81" t="s">
        <v>416</v>
      </c>
      <c r="Z206" s="81" t="s">
        <v>416</v>
      </c>
      <c r="AA206" s="81" t="s">
        <v>416</v>
      </c>
      <c r="AB206" s="81" t="s">
        <v>416</v>
      </c>
      <c r="AC206" s="81" t="s">
        <v>416</v>
      </c>
      <c r="AD206" s="81" t="s">
        <v>416</v>
      </c>
      <c r="AE206" s="81" t="s">
        <v>416</v>
      </c>
      <c r="AF206" s="81" t="s">
        <v>416</v>
      </c>
      <c r="AG206" s="81" t="s">
        <v>416</v>
      </c>
      <c r="AH206" s="81" t="s">
        <v>416</v>
      </c>
      <c r="AI206" s="81" t="s">
        <v>416</v>
      </c>
      <c r="AJ206" s="81" t="s">
        <v>416</v>
      </c>
      <c r="AK206" s="81" t="s">
        <v>416</v>
      </c>
    </row>
    <row r="207" spans="1:37" ht="15" outlineLevel="2" x14ac:dyDescent="0.25">
      <c r="A207" s="82" t="s">
        <v>186</v>
      </c>
      <c r="B207" s="82" t="s">
        <v>177</v>
      </c>
      <c r="C207" s="82" t="s">
        <v>203</v>
      </c>
      <c r="D207" s="82" t="s">
        <v>190</v>
      </c>
      <c r="E207" s="83" t="s">
        <v>85</v>
      </c>
      <c r="F207" s="80" t="s">
        <v>164</v>
      </c>
      <c r="G207" s="81" t="s">
        <v>416</v>
      </c>
      <c r="H207" s="81" t="s">
        <v>416</v>
      </c>
      <c r="I207" s="81" t="s">
        <v>416</v>
      </c>
      <c r="J207" s="81" t="s">
        <v>416</v>
      </c>
      <c r="K207" s="81" t="s">
        <v>416</v>
      </c>
      <c r="L207" s="81" t="s">
        <v>416</v>
      </c>
      <c r="M207" s="81" t="s">
        <v>416</v>
      </c>
      <c r="N207" s="81" t="s">
        <v>416</v>
      </c>
      <c r="O207" s="81" t="s">
        <v>416</v>
      </c>
      <c r="P207" s="81" t="s">
        <v>416</v>
      </c>
      <c r="Q207" s="81" t="s">
        <v>416</v>
      </c>
      <c r="R207" s="81" t="s">
        <v>416</v>
      </c>
      <c r="S207" s="81" t="s">
        <v>416</v>
      </c>
      <c r="T207" s="81" t="s">
        <v>416</v>
      </c>
      <c r="U207" s="81" t="s">
        <v>416</v>
      </c>
      <c r="V207" s="81" t="s">
        <v>416</v>
      </c>
      <c r="W207" s="81" t="s">
        <v>416</v>
      </c>
      <c r="X207" s="81" t="s">
        <v>416</v>
      </c>
      <c r="Y207" s="81" t="s">
        <v>416</v>
      </c>
      <c r="Z207" s="81" t="s">
        <v>416</v>
      </c>
      <c r="AA207" s="81" t="s">
        <v>416</v>
      </c>
      <c r="AB207" s="81" t="s">
        <v>416</v>
      </c>
      <c r="AC207" s="81" t="s">
        <v>416</v>
      </c>
      <c r="AD207" s="81" t="s">
        <v>416</v>
      </c>
      <c r="AE207" s="81" t="s">
        <v>416</v>
      </c>
      <c r="AF207" s="81" t="s">
        <v>416</v>
      </c>
      <c r="AG207" s="81" t="s">
        <v>416</v>
      </c>
      <c r="AH207" s="81" t="s">
        <v>416</v>
      </c>
      <c r="AI207" s="81" t="s">
        <v>416</v>
      </c>
      <c r="AJ207" s="81" t="s">
        <v>416</v>
      </c>
      <c r="AK207" s="81" t="s">
        <v>416</v>
      </c>
    </row>
    <row r="208" spans="1:37" ht="15" outlineLevel="2" x14ac:dyDescent="0.25">
      <c r="A208" s="79" t="s">
        <v>186</v>
      </c>
      <c r="B208" s="79" t="s">
        <v>177</v>
      </c>
      <c r="C208" s="79" t="s">
        <v>203</v>
      </c>
      <c r="D208" s="79" t="s">
        <v>191</v>
      </c>
      <c r="E208" s="80" t="s">
        <v>85</v>
      </c>
      <c r="F208" s="80" t="s">
        <v>164</v>
      </c>
      <c r="G208" s="81" t="s">
        <v>416</v>
      </c>
      <c r="H208" s="81" t="s">
        <v>416</v>
      </c>
      <c r="I208" s="81" t="s">
        <v>416</v>
      </c>
      <c r="J208" s="81" t="s">
        <v>416</v>
      </c>
      <c r="K208" s="81" t="s">
        <v>416</v>
      </c>
      <c r="L208" s="81" t="s">
        <v>416</v>
      </c>
      <c r="M208" s="81" t="s">
        <v>416</v>
      </c>
      <c r="N208" s="81" t="s">
        <v>416</v>
      </c>
      <c r="O208" s="81" t="s">
        <v>416</v>
      </c>
      <c r="P208" s="81" t="s">
        <v>416</v>
      </c>
      <c r="Q208" s="81" t="s">
        <v>416</v>
      </c>
      <c r="R208" s="81" t="s">
        <v>416</v>
      </c>
      <c r="S208" s="81" t="s">
        <v>416</v>
      </c>
      <c r="T208" s="81" t="s">
        <v>416</v>
      </c>
      <c r="U208" s="81" t="s">
        <v>416</v>
      </c>
      <c r="V208" s="81" t="s">
        <v>416</v>
      </c>
      <c r="W208" s="81" t="s">
        <v>416</v>
      </c>
      <c r="X208" s="81" t="s">
        <v>416</v>
      </c>
      <c r="Y208" s="81" t="s">
        <v>416</v>
      </c>
      <c r="Z208" s="81" t="s">
        <v>416</v>
      </c>
      <c r="AA208" s="81" t="s">
        <v>416</v>
      </c>
      <c r="AB208" s="81" t="s">
        <v>416</v>
      </c>
      <c r="AC208" s="81" t="s">
        <v>416</v>
      </c>
      <c r="AD208" s="81" t="s">
        <v>416</v>
      </c>
      <c r="AE208" s="81" t="s">
        <v>416</v>
      </c>
      <c r="AF208" s="81" t="s">
        <v>416</v>
      </c>
      <c r="AG208" s="81" t="s">
        <v>416</v>
      </c>
      <c r="AH208" s="81" t="s">
        <v>416</v>
      </c>
      <c r="AI208" s="81" t="s">
        <v>416</v>
      </c>
      <c r="AJ208" s="81" t="s">
        <v>416</v>
      </c>
      <c r="AK208" s="81" t="s">
        <v>416</v>
      </c>
    </row>
    <row r="209" spans="1:37" ht="15" outlineLevel="2" x14ac:dyDescent="0.25">
      <c r="A209" s="82" t="s">
        <v>186</v>
      </c>
      <c r="B209" s="82" t="s">
        <v>177</v>
      </c>
      <c r="C209" s="82" t="s">
        <v>203</v>
      </c>
      <c r="D209" s="82" t="s">
        <v>192</v>
      </c>
      <c r="E209" s="83" t="s">
        <v>85</v>
      </c>
      <c r="F209" s="80" t="s">
        <v>164</v>
      </c>
      <c r="G209" s="81" t="s">
        <v>416</v>
      </c>
      <c r="H209" s="81" t="s">
        <v>416</v>
      </c>
      <c r="I209" s="81" t="s">
        <v>416</v>
      </c>
      <c r="J209" s="81" t="s">
        <v>416</v>
      </c>
      <c r="K209" s="81" t="s">
        <v>416</v>
      </c>
      <c r="L209" s="81" t="s">
        <v>416</v>
      </c>
      <c r="M209" s="81" t="s">
        <v>416</v>
      </c>
      <c r="N209" s="81" t="s">
        <v>416</v>
      </c>
      <c r="O209" s="81" t="s">
        <v>416</v>
      </c>
      <c r="P209" s="81" t="s">
        <v>416</v>
      </c>
      <c r="Q209" s="81" t="s">
        <v>416</v>
      </c>
      <c r="R209" s="81" t="s">
        <v>416</v>
      </c>
      <c r="S209" s="81" t="s">
        <v>416</v>
      </c>
      <c r="T209" s="81" t="s">
        <v>416</v>
      </c>
      <c r="U209" s="81" t="s">
        <v>416</v>
      </c>
      <c r="V209" s="81" t="s">
        <v>416</v>
      </c>
      <c r="W209" s="81" t="s">
        <v>416</v>
      </c>
      <c r="X209" s="81" t="s">
        <v>416</v>
      </c>
      <c r="Y209" s="81" t="s">
        <v>416</v>
      </c>
      <c r="Z209" s="81" t="s">
        <v>416</v>
      </c>
      <c r="AA209" s="81" t="s">
        <v>416</v>
      </c>
      <c r="AB209" s="81" t="s">
        <v>416</v>
      </c>
      <c r="AC209" s="81" t="s">
        <v>416</v>
      </c>
      <c r="AD209" s="81" t="s">
        <v>416</v>
      </c>
      <c r="AE209" s="81" t="s">
        <v>416</v>
      </c>
      <c r="AF209" s="81" t="s">
        <v>416</v>
      </c>
      <c r="AG209" s="81" t="s">
        <v>416</v>
      </c>
      <c r="AH209" s="81" t="s">
        <v>416</v>
      </c>
      <c r="AI209" s="81" t="s">
        <v>416</v>
      </c>
      <c r="AJ209" s="81" t="s">
        <v>416</v>
      </c>
      <c r="AK209" s="81" t="s">
        <v>416</v>
      </c>
    </row>
    <row r="210" spans="1:37" ht="15" outlineLevel="2" x14ac:dyDescent="0.25">
      <c r="A210" s="79" t="s">
        <v>186</v>
      </c>
      <c r="B210" s="79" t="s">
        <v>177</v>
      </c>
      <c r="C210" s="79" t="s">
        <v>203</v>
      </c>
      <c r="D210" s="79" t="s">
        <v>193</v>
      </c>
      <c r="E210" s="80" t="s">
        <v>85</v>
      </c>
      <c r="F210" s="80" t="s">
        <v>164</v>
      </c>
      <c r="G210" s="81" t="s">
        <v>416</v>
      </c>
      <c r="H210" s="81" t="s">
        <v>416</v>
      </c>
      <c r="I210" s="81" t="s">
        <v>416</v>
      </c>
      <c r="J210" s="81" t="s">
        <v>416</v>
      </c>
      <c r="K210" s="81" t="s">
        <v>416</v>
      </c>
      <c r="L210" s="81" t="s">
        <v>416</v>
      </c>
      <c r="M210" s="81" t="s">
        <v>416</v>
      </c>
      <c r="N210" s="81" t="s">
        <v>416</v>
      </c>
      <c r="O210" s="81" t="s">
        <v>416</v>
      </c>
      <c r="P210" s="81" t="s">
        <v>416</v>
      </c>
      <c r="Q210" s="81" t="s">
        <v>416</v>
      </c>
      <c r="R210" s="81" t="s">
        <v>416</v>
      </c>
      <c r="S210" s="81" t="s">
        <v>416</v>
      </c>
      <c r="T210" s="81" t="s">
        <v>416</v>
      </c>
      <c r="U210" s="81" t="s">
        <v>416</v>
      </c>
      <c r="V210" s="81" t="s">
        <v>416</v>
      </c>
      <c r="W210" s="81" t="s">
        <v>416</v>
      </c>
      <c r="X210" s="81" t="s">
        <v>416</v>
      </c>
      <c r="Y210" s="81" t="s">
        <v>416</v>
      </c>
      <c r="Z210" s="81" t="s">
        <v>416</v>
      </c>
      <c r="AA210" s="81" t="s">
        <v>416</v>
      </c>
      <c r="AB210" s="81" t="s">
        <v>416</v>
      </c>
      <c r="AC210" s="81" t="s">
        <v>416</v>
      </c>
      <c r="AD210" s="81" t="s">
        <v>416</v>
      </c>
      <c r="AE210" s="81" t="s">
        <v>416</v>
      </c>
      <c r="AF210" s="81" t="s">
        <v>416</v>
      </c>
      <c r="AG210" s="81" t="s">
        <v>416</v>
      </c>
      <c r="AH210" s="81" t="s">
        <v>416</v>
      </c>
      <c r="AI210" s="81" t="s">
        <v>416</v>
      </c>
      <c r="AJ210" s="81" t="s">
        <v>416</v>
      </c>
      <c r="AK210" s="81" t="s">
        <v>416</v>
      </c>
    </row>
    <row r="211" spans="1:37" ht="15" outlineLevel="2" x14ac:dyDescent="0.25">
      <c r="A211" s="82" t="s">
        <v>186</v>
      </c>
      <c r="B211" s="82" t="s">
        <v>177</v>
      </c>
      <c r="C211" s="82" t="s">
        <v>203</v>
      </c>
      <c r="D211" s="82" t="s">
        <v>194</v>
      </c>
      <c r="E211" s="83" t="s">
        <v>85</v>
      </c>
      <c r="F211" s="80" t="s">
        <v>164</v>
      </c>
      <c r="G211" s="81" t="s">
        <v>416</v>
      </c>
      <c r="H211" s="81" t="s">
        <v>416</v>
      </c>
      <c r="I211" s="81" t="s">
        <v>416</v>
      </c>
      <c r="J211" s="81" t="s">
        <v>416</v>
      </c>
      <c r="K211" s="81" t="s">
        <v>416</v>
      </c>
      <c r="L211" s="81" t="s">
        <v>416</v>
      </c>
      <c r="M211" s="81" t="s">
        <v>416</v>
      </c>
      <c r="N211" s="81" t="s">
        <v>416</v>
      </c>
      <c r="O211" s="81" t="s">
        <v>416</v>
      </c>
      <c r="P211" s="81" t="s">
        <v>416</v>
      </c>
      <c r="Q211" s="81" t="s">
        <v>416</v>
      </c>
      <c r="R211" s="81" t="s">
        <v>416</v>
      </c>
      <c r="S211" s="81" t="s">
        <v>416</v>
      </c>
      <c r="T211" s="81" t="s">
        <v>416</v>
      </c>
      <c r="U211" s="81" t="s">
        <v>416</v>
      </c>
      <c r="V211" s="81" t="s">
        <v>416</v>
      </c>
      <c r="W211" s="81" t="s">
        <v>416</v>
      </c>
      <c r="X211" s="81" t="s">
        <v>416</v>
      </c>
      <c r="Y211" s="81" t="s">
        <v>416</v>
      </c>
      <c r="Z211" s="81" t="s">
        <v>416</v>
      </c>
      <c r="AA211" s="81" t="s">
        <v>416</v>
      </c>
      <c r="AB211" s="81" t="s">
        <v>416</v>
      </c>
      <c r="AC211" s="81" t="s">
        <v>416</v>
      </c>
      <c r="AD211" s="81" t="s">
        <v>416</v>
      </c>
      <c r="AE211" s="81" t="s">
        <v>416</v>
      </c>
      <c r="AF211" s="81" t="s">
        <v>416</v>
      </c>
      <c r="AG211" s="81" t="s">
        <v>416</v>
      </c>
      <c r="AH211" s="81" t="s">
        <v>416</v>
      </c>
      <c r="AI211" s="81" t="s">
        <v>416</v>
      </c>
      <c r="AJ211" s="81" t="s">
        <v>416</v>
      </c>
      <c r="AK211" s="81" t="s">
        <v>416</v>
      </c>
    </row>
    <row r="212" spans="1:37" ht="15" outlineLevel="1" x14ac:dyDescent="0.25">
      <c r="A212" s="86" t="s">
        <v>204</v>
      </c>
      <c r="B212" s="82"/>
      <c r="C212" s="82"/>
      <c r="D212" s="82"/>
      <c r="E212" s="83"/>
      <c r="F212" s="80" t="s">
        <v>164</v>
      </c>
      <c r="G212" s="81">
        <v>684.59367247211833</v>
      </c>
      <c r="H212" s="81">
        <v>676.42793810848104</v>
      </c>
      <c r="I212" s="81">
        <v>697.16255961037109</v>
      </c>
      <c r="J212" s="81">
        <v>701.93035630899442</v>
      </c>
      <c r="K212" s="81">
        <v>707.80708492783401</v>
      </c>
      <c r="L212" s="81">
        <v>703.71434863064462</v>
      </c>
      <c r="M212" s="81">
        <v>696.63394095958949</v>
      </c>
      <c r="N212" s="81">
        <v>684.72244792296362</v>
      </c>
      <c r="O212" s="81">
        <v>678.9634001664075</v>
      </c>
      <c r="P212" s="81">
        <v>680.06731842860972</v>
      </c>
      <c r="Q212" s="81">
        <v>670.85258263249113</v>
      </c>
      <c r="R212" s="81">
        <v>665.18886849725379</v>
      </c>
      <c r="S212" s="81">
        <v>664.56729937562523</v>
      </c>
      <c r="T212" s="81">
        <v>666.50696578900704</v>
      </c>
      <c r="U212" s="81">
        <v>666.85272319213789</v>
      </c>
      <c r="V212" s="81">
        <v>673.2315625791274</v>
      </c>
      <c r="W212" s="81">
        <v>675.96864453823605</v>
      </c>
      <c r="X212" s="81">
        <v>676.52420156459925</v>
      </c>
      <c r="Y212" s="81">
        <v>676.64927958202668</v>
      </c>
      <c r="Z212" s="81">
        <v>669.88790125595938</v>
      </c>
      <c r="AA212" s="81">
        <v>674.114446013666</v>
      </c>
      <c r="AB212" s="81">
        <v>664.72501016896661</v>
      </c>
      <c r="AC212" s="81">
        <v>664.80953478185506</v>
      </c>
      <c r="AD212" s="81">
        <v>670.29429569645492</v>
      </c>
      <c r="AE212" s="81">
        <v>672.25637826148443</v>
      </c>
      <c r="AF212" s="81">
        <v>675.9009895625511</v>
      </c>
      <c r="AG212" s="81">
        <v>686.68310160662668</v>
      </c>
      <c r="AH212" s="81">
        <v>691.99274305944152</v>
      </c>
      <c r="AI212" s="81">
        <v>696.88149194470657</v>
      </c>
      <c r="AJ212" s="81">
        <v>700.17311243850429</v>
      </c>
      <c r="AK212" s="81">
        <v>702.65102296985219</v>
      </c>
    </row>
    <row r="213" spans="1:37" ht="15" outlineLevel="2" x14ac:dyDescent="0.25">
      <c r="A213" s="79" t="s">
        <v>205</v>
      </c>
      <c r="B213" s="79" t="s">
        <v>177</v>
      </c>
      <c r="C213" s="79" t="s">
        <v>206</v>
      </c>
      <c r="D213" s="79" t="s">
        <v>114</v>
      </c>
      <c r="E213" s="80" t="s">
        <v>85</v>
      </c>
      <c r="F213" s="80" t="s">
        <v>164</v>
      </c>
      <c r="G213" s="81">
        <v>969.78084615294267</v>
      </c>
      <c r="H213" s="81">
        <v>969.78084615294256</v>
      </c>
      <c r="I213" s="81">
        <v>969.78084615294279</v>
      </c>
      <c r="J213" s="81">
        <v>969.78084615294267</v>
      </c>
      <c r="K213" s="81">
        <v>969.78084615294267</v>
      </c>
      <c r="L213" s="81">
        <v>969.78084615294233</v>
      </c>
      <c r="M213" s="81">
        <v>969.78084615294267</v>
      </c>
      <c r="N213" s="81">
        <v>969.78084615294256</v>
      </c>
      <c r="O213" s="81">
        <v>969.78084615294233</v>
      </c>
      <c r="P213" s="81">
        <v>969.78084615294267</v>
      </c>
      <c r="Q213" s="81">
        <v>969.78084615294279</v>
      </c>
      <c r="R213" s="81">
        <v>969.78084615294267</v>
      </c>
      <c r="S213" s="81">
        <v>969.78084615294267</v>
      </c>
      <c r="T213" s="81">
        <v>969.78084615294244</v>
      </c>
      <c r="U213" s="81">
        <v>969.78084615294267</v>
      </c>
      <c r="V213" s="81">
        <v>969.79343677501822</v>
      </c>
      <c r="W213" s="81">
        <v>969.79166942941379</v>
      </c>
      <c r="X213" s="81">
        <v>970.0133456131656</v>
      </c>
      <c r="Y213" s="81">
        <v>970.30075886821521</v>
      </c>
      <c r="Z213" s="81">
        <v>970.64316026761412</v>
      </c>
      <c r="AA213" s="81">
        <v>970.81387872281118</v>
      </c>
      <c r="AB213" s="81">
        <v>970.95138843995903</v>
      </c>
      <c r="AC213" s="81">
        <v>970.75016420859822</v>
      </c>
      <c r="AD213" s="81">
        <v>970.9648138677253</v>
      </c>
      <c r="AE213" s="81">
        <v>971.13167067376799</v>
      </c>
      <c r="AF213" s="81">
        <v>971.14242906846061</v>
      </c>
      <c r="AG213" s="81">
        <v>970.88842617823161</v>
      </c>
      <c r="AH213" s="81">
        <v>971.44088991929198</v>
      </c>
      <c r="AI213" s="81">
        <v>971.32882290048497</v>
      </c>
      <c r="AJ213" s="81">
        <v>971.71203528608726</v>
      </c>
      <c r="AK213" s="81" t="s">
        <v>416</v>
      </c>
    </row>
    <row r="214" spans="1:37" ht="15" outlineLevel="2" x14ac:dyDescent="0.25">
      <c r="A214" s="82" t="s">
        <v>205</v>
      </c>
      <c r="B214" s="82" t="s">
        <v>177</v>
      </c>
      <c r="C214" s="82" t="s">
        <v>206</v>
      </c>
      <c r="D214" s="82" t="s">
        <v>189</v>
      </c>
      <c r="E214" s="83" t="s">
        <v>85</v>
      </c>
      <c r="F214" s="80" t="s">
        <v>164</v>
      </c>
      <c r="G214" s="81" t="s">
        <v>416</v>
      </c>
      <c r="H214" s="81" t="s">
        <v>416</v>
      </c>
      <c r="I214" s="81" t="s">
        <v>416</v>
      </c>
      <c r="J214" s="81" t="s">
        <v>416</v>
      </c>
      <c r="K214" s="81">
        <v>832.39097768527586</v>
      </c>
      <c r="L214" s="81">
        <v>832.62963145727451</v>
      </c>
      <c r="M214" s="81">
        <v>832.86828522927328</v>
      </c>
      <c r="N214" s="81">
        <v>833.10693900127194</v>
      </c>
      <c r="O214" s="81">
        <v>833.34559277327094</v>
      </c>
      <c r="P214" s="81">
        <v>833.58424654526937</v>
      </c>
      <c r="Q214" s="81">
        <v>833.82290031726814</v>
      </c>
      <c r="R214" s="81">
        <v>833.82290031726814</v>
      </c>
      <c r="S214" s="81">
        <v>833.82290031726791</v>
      </c>
      <c r="T214" s="81">
        <v>833.82290031726802</v>
      </c>
      <c r="U214" s="81">
        <v>833.82290031726825</v>
      </c>
      <c r="V214" s="81">
        <v>833.83372096360063</v>
      </c>
      <c r="W214" s="81">
        <v>833.83220206948886</v>
      </c>
      <c r="X214" s="81">
        <v>834.02271526019979</v>
      </c>
      <c r="Y214" s="81">
        <v>834.26972427734165</v>
      </c>
      <c r="Z214" s="81">
        <v>834.56399126624126</v>
      </c>
      <c r="AA214" s="81">
        <v>834.71071030958865</v>
      </c>
      <c r="AB214" s="81">
        <v>834.82888906259768</v>
      </c>
      <c r="AC214" s="81">
        <v>834.65595271140239</v>
      </c>
      <c r="AD214" s="81">
        <v>834.84042715855878</v>
      </c>
      <c r="AE214" s="81">
        <v>834.98382741912383</v>
      </c>
      <c r="AF214" s="81">
        <v>834.99307341057477</v>
      </c>
      <c r="AG214" s="81">
        <v>834.77477796607366</v>
      </c>
      <c r="AH214" s="81">
        <v>835.24957696468675</v>
      </c>
      <c r="AI214" s="81">
        <v>835.1532642035902</v>
      </c>
      <c r="AJ214" s="81">
        <v>835.482605015334</v>
      </c>
      <c r="AK214" s="81" t="s">
        <v>416</v>
      </c>
    </row>
    <row r="215" spans="1:37" ht="15" outlineLevel="2" x14ac:dyDescent="0.25">
      <c r="A215" s="79" t="s">
        <v>205</v>
      </c>
      <c r="B215" s="79" t="s">
        <v>177</v>
      </c>
      <c r="C215" s="79" t="s">
        <v>206</v>
      </c>
      <c r="D215" s="79" t="s">
        <v>190</v>
      </c>
      <c r="E215" s="80" t="s">
        <v>85</v>
      </c>
      <c r="F215" s="80" t="s">
        <v>164</v>
      </c>
      <c r="G215" s="81" t="s">
        <v>416</v>
      </c>
      <c r="H215" s="81" t="s">
        <v>416</v>
      </c>
      <c r="I215" s="81" t="s">
        <v>416</v>
      </c>
      <c r="J215" s="81" t="s">
        <v>416</v>
      </c>
      <c r="K215" s="81" t="s">
        <v>416</v>
      </c>
      <c r="L215" s="81" t="s">
        <v>416</v>
      </c>
      <c r="M215" s="81" t="s">
        <v>416</v>
      </c>
      <c r="N215" s="81">
        <v>810.18629760239537</v>
      </c>
      <c r="O215" s="81">
        <v>810.42495137439414</v>
      </c>
      <c r="P215" s="81">
        <v>810.66360514639257</v>
      </c>
      <c r="Q215" s="81">
        <v>810.90225891839134</v>
      </c>
      <c r="R215" s="81">
        <v>811.14091269039</v>
      </c>
      <c r="S215" s="81">
        <v>811.37956646238865</v>
      </c>
      <c r="T215" s="81">
        <v>811.61822023438731</v>
      </c>
      <c r="U215" s="81">
        <v>811.85687400638631</v>
      </c>
      <c r="V215" s="81">
        <v>812.10606867269007</v>
      </c>
      <c r="W215" s="81">
        <v>812.3432428193687</v>
      </c>
      <c r="X215" s="81">
        <v>812.52883056942812</v>
      </c>
      <c r="Y215" s="81">
        <v>812.76945352873304</v>
      </c>
      <c r="Z215" s="81">
        <v>813.05611267387008</v>
      </c>
      <c r="AA215" s="81">
        <v>813.19903851036474</v>
      </c>
      <c r="AB215" s="81">
        <v>813.31416192409756</v>
      </c>
      <c r="AC215" s="81">
        <v>813.14569659000733</v>
      </c>
      <c r="AD215" s="81">
        <v>813.32540171941798</v>
      </c>
      <c r="AE215" s="81">
        <v>813.46509457541788</v>
      </c>
      <c r="AF215" s="81">
        <v>813.4741015252464</v>
      </c>
      <c r="AG215" s="81">
        <v>813.26144979104447</v>
      </c>
      <c r="AH215" s="81">
        <v>813.72397355411795</v>
      </c>
      <c r="AI215" s="81">
        <v>813.63015081897254</v>
      </c>
      <c r="AJ215" s="81">
        <v>813.95097700442489</v>
      </c>
      <c r="AK215" s="81" t="s">
        <v>416</v>
      </c>
    </row>
    <row r="216" spans="1:37" ht="15" outlineLevel="2" x14ac:dyDescent="0.25">
      <c r="A216" s="82" t="s">
        <v>205</v>
      </c>
      <c r="B216" s="82" t="s">
        <v>177</v>
      </c>
      <c r="C216" s="82" t="s">
        <v>206</v>
      </c>
      <c r="D216" s="82" t="s">
        <v>191</v>
      </c>
      <c r="E216" s="83" t="s">
        <v>85</v>
      </c>
      <c r="F216" s="80" t="s">
        <v>164</v>
      </c>
      <c r="G216" s="81" t="s">
        <v>416</v>
      </c>
      <c r="H216" s="81" t="s">
        <v>416</v>
      </c>
      <c r="I216" s="81" t="s">
        <v>416</v>
      </c>
      <c r="J216" s="81" t="s">
        <v>416</v>
      </c>
      <c r="K216" s="81" t="s">
        <v>416</v>
      </c>
      <c r="L216" s="81" t="s">
        <v>416</v>
      </c>
      <c r="M216" s="81" t="s">
        <v>416</v>
      </c>
      <c r="N216" s="81" t="s">
        <v>416</v>
      </c>
      <c r="O216" s="81" t="s">
        <v>416</v>
      </c>
      <c r="P216" s="81" t="s">
        <v>416</v>
      </c>
      <c r="Q216" s="81" t="s">
        <v>416</v>
      </c>
      <c r="R216" s="81" t="s">
        <v>416</v>
      </c>
      <c r="S216" s="81">
        <v>848.71924079561165</v>
      </c>
      <c r="T216" s="81">
        <v>848.95789456761077</v>
      </c>
      <c r="U216" s="81">
        <v>849.19654833960942</v>
      </c>
      <c r="V216" s="81">
        <v>849.44624154215524</v>
      </c>
      <c r="W216" s="81">
        <v>849.68334570930233</v>
      </c>
      <c r="X216" s="81">
        <v>850.11636468579582</v>
      </c>
      <c r="Y216" s="81">
        <v>850.60702178601287</v>
      </c>
      <c r="Z216" s="81">
        <v>851.14589237376117</v>
      </c>
      <c r="AA216" s="81">
        <v>851.53423172268492</v>
      </c>
      <c r="AB216" s="81">
        <v>851.65479994901</v>
      </c>
      <c r="AC216" s="81">
        <v>851.47836697269383</v>
      </c>
      <c r="AD216" s="81">
        <v>851.66657133540389</v>
      </c>
      <c r="AE216" s="81">
        <v>851.81287102659746</v>
      </c>
      <c r="AF216" s="81">
        <v>851.82230396408772</v>
      </c>
      <c r="AG216" s="81">
        <v>851.5995947723917</v>
      </c>
      <c r="AH216" s="81">
        <v>852.0839938006942</v>
      </c>
      <c r="AI216" s="81">
        <v>851.98573367793813</v>
      </c>
      <c r="AJ216" s="81">
        <v>852.32173347923356</v>
      </c>
      <c r="AK216" s="81">
        <v>852.51098665538109</v>
      </c>
    </row>
    <row r="217" spans="1:37" ht="15" outlineLevel="2" x14ac:dyDescent="0.25">
      <c r="A217" s="79" t="s">
        <v>205</v>
      </c>
      <c r="B217" s="79" t="s">
        <v>177</v>
      </c>
      <c r="C217" s="79" t="s">
        <v>206</v>
      </c>
      <c r="D217" s="79" t="s">
        <v>192</v>
      </c>
      <c r="E217" s="80" t="s">
        <v>85</v>
      </c>
      <c r="F217" s="80" t="s">
        <v>164</v>
      </c>
      <c r="G217" s="81" t="s">
        <v>416</v>
      </c>
      <c r="H217" s="81" t="s">
        <v>416</v>
      </c>
      <c r="I217" s="81" t="s">
        <v>416</v>
      </c>
      <c r="J217" s="81" t="s">
        <v>416</v>
      </c>
      <c r="K217" s="81" t="s">
        <v>416</v>
      </c>
      <c r="L217" s="81" t="s">
        <v>416</v>
      </c>
      <c r="M217" s="81" t="s">
        <v>416</v>
      </c>
      <c r="N217" s="81" t="s">
        <v>416</v>
      </c>
      <c r="O217" s="81" t="s">
        <v>416</v>
      </c>
      <c r="P217" s="81" t="s">
        <v>416</v>
      </c>
      <c r="Q217" s="81" t="s">
        <v>416</v>
      </c>
      <c r="R217" s="81" t="s">
        <v>416</v>
      </c>
      <c r="S217" s="81" t="s">
        <v>416</v>
      </c>
      <c r="T217" s="81" t="s">
        <v>416</v>
      </c>
      <c r="U217" s="81" t="s">
        <v>416</v>
      </c>
      <c r="V217" s="81" t="s">
        <v>416</v>
      </c>
      <c r="W217" s="81" t="s">
        <v>416</v>
      </c>
      <c r="X217" s="81">
        <v>814.01106173276457</v>
      </c>
      <c r="Y217" s="81">
        <v>814.49849156310063</v>
      </c>
      <c r="Z217" s="81">
        <v>815.03351743699466</v>
      </c>
      <c r="AA217" s="81">
        <v>815.4199398439581</v>
      </c>
      <c r="AB217" s="81">
        <v>815.77761779043067</v>
      </c>
      <c r="AC217" s="81">
        <v>815.84209806750403</v>
      </c>
      <c r="AD217" s="81">
        <v>816.26654597106392</v>
      </c>
      <c r="AE217" s="81">
        <v>816.64962585349701</v>
      </c>
      <c r="AF217" s="81">
        <v>816.89759176047426</v>
      </c>
      <c r="AG217" s="81">
        <v>816.91638845654711</v>
      </c>
      <c r="AH217" s="81">
        <v>817.39458404934123</v>
      </c>
      <c r="AI217" s="81">
        <v>817.29758229065874</v>
      </c>
      <c r="AJ217" s="81">
        <v>817.62927912482098</v>
      </c>
      <c r="AK217" s="81">
        <v>817.81610863823562</v>
      </c>
    </row>
    <row r="218" spans="1:37" ht="15" outlineLevel="2" x14ac:dyDescent="0.25">
      <c r="A218" s="82" t="s">
        <v>205</v>
      </c>
      <c r="B218" s="82" t="s">
        <v>177</v>
      </c>
      <c r="C218" s="82" t="s">
        <v>206</v>
      </c>
      <c r="D218" s="82" t="s">
        <v>193</v>
      </c>
      <c r="E218" s="83" t="s">
        <v>85</v>
      </c>
      <c r="F218" s="80" t="s">
        <v>164</v>
      </c>
      <c r="G218" s="81" t="s">
        <v>416</v>
      </c>
      <c r="H218" s="81" t="s">
        <v>416</v>
      </c>
      <c r="I218" s="81" t="s">
        <v>416</v>
      </c>
      <c r="J218" s="81" t="s">
        <v>416</v>
      </c>
      <c r="K218" s="81" t="s">
        <v>416</v>
      </c>
      <c r="L218" s="81" t="s">
        <v>416</v>
      </c>
      <c r="M218" s="81" t="s">
        <v>416</v>
      </c>
      <c r="N218" s="81" t="s">
        <v>416</v>
      </c>
      <c r="O218" s="81" t="s">
        <v>416</v>
      </c>
      <c r="P218" s="81" t="s">
        <v>416</v>
      </c>
      <c r="Q218" s="81" t="s">
        <v>416</v>
      </c>
      <c r="R218" s="81" t="s">
        <v>416</v>
      </c>
      <c r="S218" s="81" t="s">
        <v>416</v>
      </c>
      <c r="T218" s="81" t="s">
        <v>416</v>
      </c>
      <c r="U218" s="81" t="s">
        <v>416</v>
      </c>
      <c r="V218" s="81" t="s">
        <v>416</v>
      </c>
      <c r="W218" s="81" t="s">
        <v>416</v>
      </c>
      <c r="X218" s="81" t="s">
        <v>416</v>
      </c>
      <c r="Y218" s="81" t="s">
        <v>416</v>
      </c>
      <c r="Z218" s="81" t="s">
        <v>416</v>
      </c>
      <c r="AA218" s="81">
        <v>776.73075586124833</v>
      </c>
      <c r="AB218" s="81">
        <v>777.08291756470624</v>
      </c>
      <c r="AC218" s="81">
        <v>777.15547001139566</v>
      </c>
      <c r="AD218" s="81">
        <v>777.57130718032943</v>
      </c>
      <c r="AE218" s="81">
        <v>777.94769355258779</v>
      </c>
      <c r="AF218" s="81">
        <v>778.1952278833769</v>
      </c>
      <c r="AG218" s="81">
        <v>778.22421398059237</v>
      </c>
      <c r="AH218" s="81">
        <v>778.91890109884821</v>
      </c>
      <c r="AI218" s="81">
        <v>779.06504871380275</v>
      </c>
      <c r="AJ218" s="81">
        <v>779.62002664165971</v>
      </c>
      <c r="AK218" s="81">
        <v>780.03685120708667</v>
      </c>
    </row>
    <row r="219" spans="1:37" ht="15" outlineLevel="2" x14ac:dyDescent="0.25">
      <c r="A219" s="79" t="s">
        <v>205</v>
      </c>
      <c r="B219" s="79" t="s">
        <v>177</v>
      </c>
      <c r="C219" s="79" t="s">
        <v>206</v>
      </c>
      <c r="D219" s="79" t="s">
        <v>194</v>
      </c>
      <c r="E219" s="80" t="s">
        <v>85</v>
      </c>
      <c r="F219" s="80" t="s">
        <v>164</v>
      </c>
      <c r="G219" s="81" t="s">
        <v>416</v>
      </c>
      <c r="H219" s="81" t="s">
        <v>416</v>
      </c>
      <c r="I219" s="81" t="s">
        <v>416</v>
      </c>
      <c r="J219" s="81" t="s">
        <v>416</v>
      </c>
      <c r="K219" s="81" t="s">
        <v>416</v>
      </c>
      <c r="L219" s="81" t="s">
        <v>416</v>
      </c>
      <c r="M219" s="81" t="s">
        <v>416</v>
      </c>
      <c r="N219" s="81" t="s">
        <v>416</v>
      </c>
      <c r="O219" s="81" t="s">
        <v>416</v>
      </c>
      <c r="P219" s="81" t="s">
        <v>416</v>
      </c>
      <c r="Q219" s="81" t="s">
        <v>416</v>
      </c>
      <c r="R219" s="81" t="s">
        <v>416</v>
      </c>
      <c r="S219" s="81" t="s">
        <v>416</v>
      </c>
      <c r="T219" s="81" t="s">
        <v>416</v>
      </c>
      <c r="U219" s="81" t="s">
        <v>416</v>
      </c>
      <c r="V219" s="81" t="s">
        <v>416</v>
      </c>
      <c r="W219" s="81" t="s">
        <v>416</v>
      </c>
      <c r="X219" s="81" t="s">
        <v>416</v>
      </c>
      <c r="Y219" s="81" t="s">
        <v>416</v>
      </c>
      <c r="Z219" s="81" t="s">
        <v>416</v>
      </c>
      <c r="AA219" s="81" t="s">
        <v>416</v>
      </c>
      <c r="AB219" s="81" t="s">
        <v>416</v>
      </c>
      <c r="AC219" s="81" t="s">
        <v>416</v>
      </c>
      <c r="AD219" s="81" t="s">
        <v>416</v>
      </c>
      <c r="AE219" s="81" t="s">
        <v>416</v>
      </c>
      <c r="AF219" s="81">
        <v>791.49934652499724</v>
      </c>
      <c r="AG219" s="81">
        <v>791.52583680896237</v>
      </c>
      <c r="AH219" s="81">
        <v>792.22595239428915</v>
      </c>
      <c r="AI219" s="81">
        <v>792.37099884716508</v>
      </c>
      <c r="AJ219" s="81">
        <v>792.92974219103371</v>
      </c>
      <c r="AK219" s="81">
        <v>793.34868764146404</v>
      </c>
    </row>
    <row r="220" spans="1:37" ht="15" outlineLevel="2" x14ac:dyDescent="0.25">
      <c r="A220" s="82" t="s">
        <v>205</v>
      </c>
      <c r="B220" s="82" t="s">
        <v>177</v>
      </c>
      <c r="C220" s="82" t="s">
        <v>207</v>
      </c>
      <c r="D220" s="82" t="s">
        <v>114</v>
      </c>
      <c r="E220" s="83" t="s">
        <v>85</v>
      </c>
      <c r="F220" s="80" t="s">
        <v>164</v>
      </c>
      <c r="G220" s="81">
        <v>709.84317652911125</v>
      </c>
      <c r="H220" s="81">
        <v>709.84317652911147</v>
      </c>
      <c r="I220" s="81">
        <v>709.84317652911113</v>
      </c>
      <c r="J220" s="81">
        <v>709.84317652911147</v>
      </c>
      <c r="K220" s="81">
        <v>709.84317652911125</v>
      </c>
      <c r="L220" s="81">
        <v>709.84317652911125</v>
      </c>
      <c r="M220" s="81">
        <v>709.84317652911136</v>
      </c>
      <c r="N220" s="81">
        <v>709.84317652911136</v>
      </c>
      <c r="O220" s="81">
        <v>709.84317652911136</v>
      </c>
      <c r="P220" s="81">
        <v>709.84317652911136</v>
      </c>
      <c r="Q220" s="81">
        <v>709.84317652911147</v>
      </c>
      <c r="R220" s="81">
        <v>709.84317652911113</v>
      </c>
      <c r="S220" s="81">
        <v>709.84317652911136</v>
      </c>
      <c r="T220" s="81">
        <v>709.84317652911125</v>
      </c>
      <c r="U220" s="81">
        <v>709.84317652911136</v>
      </c>
      <c r="V220" s="81">
        <v>709.85240990306613</v>
      </c>
      <c r="W220" s="81">
        <v>709.85111381437594</v>
      </c>
      <c r="X220" s="81">
        <v>710.01368077009215</v>
      </c>
      <c r="Y220" s="81">
        <v>710.22445622244425</v>
      </c>
      <c r="Z220" s="81">
        <v>710.47555741063286</v>
      </c>
      <c r="AA220" s="81">
        <v>710.60075434914154</v>
      </c>
      <c r="AB220" s="81">
        <v>710.70159755078714</v>
      </c>
      <c r="AC220" s="81">
        <v>710.55402910137138</v>
      </c>
      <c r="AD220" s="81">
        <v>710.71144313223056</v>
      </c>
      <c r="AE220" s="81">
        <v>710.83380811767825</v>
      </c>
      <c r="AF220" s="81">
        <v>710.84169782167771</v>
      </c>
      <c r="AG220" s="81" t="s">
        <v>416</v>
      </c>
      <c r="AH220" s="81" t="s">
        <v>416</v>
      </c>
      <c r="AI220" s="81" t="s">
        <v>416</v>
      </c>
      <c r="AJ220" s="81" t="s">
        <v>416</v>
      </c>
      <c r="AK220" s="81" t="s">
        <v>416</v>
      </c>
    </row>
    <row r="221" spans="1:37" ht="15" outlineLevel="2" x14ac:dyDescent="0.25">
      <c r="A221" s="79" t="s">
        <v>205</v>
      </c>
      <c r="B221" s="79" t="s">
        <v>177</v>
      </c>
      <c r="C221" s="79" t="s">
        <v>207</v>
      </c>
      <c r="D221" s="79" t="s">
        <v>189</v>
      </c>
      <c r="E221" s="80" t="s">
        <v>85</v>
      </c>
      <c r="F221" s="80" t="s">
        <v>164</v>
      </c>
      <c r="G221" s="81" t="s">
        <v>416</v>
      </c>
      <c r="H221" s="81" t="s">
        <v>416</v>
      </c>
      <c r="I221" s="81" t="s">
        <v>416</v>
      </c>
      <c r="J221" s="81" t="s">
        <v>416</v>
      </c>
      <c r="K221" s="81">
        <v>654.85525297360755</v>
      </c>
      <c r="L221" s="81">
        <v>654.86180425362295</v>
      </c>
      <c r="M221" s="81">
        <v>654.86835553363881</v>
      </c>
      <c r="N221" s="81">
        <v>654.87490681365432</v>
      </c>
      <c r="O221" s="81">
        <v>654.88145809367006</v>
      </c>
      <c r="P221" s="81">
        <v>654.88800937368569</v>
      </c>
      <c r="Q221" s="81">
        <v>654.89456065370109</v>
      </c>
      <c r="R221" s="81">
        <v>654.89456065370121</v>
      </c>
      <c r="S221" s="81">
        <v>654.89456065370121</v>
      </c>
      <c r="T221" s="81">
        <v>654.89456065370132</v>
      </c>
      <c r="U221" s="81">
        <v>654.89456065370132</v>
      </c>
      <c r="V221" s="81">
        <v>654.90307867618003</v>
      </c>
      <c r="W221" s="81">
        <v>654.90188300137572</v>
      </c>
      <c r="X221" s="81">
        <v>655.0518551556363</v>
      </c>
      <c r="Y221" s="81">
        <v>655.24630087503363</v>
      </c>
      <c r="Z221" s="81">
        <v>655.47794811210065</v>
      </c>
      <c r="AA221" s="81">
        <v>655.59344547435524</v>
      </c>
      <c r="AB221" s="81">
        <v>655.6864758945087</v>
      </c>
      <c r="AC221" s="81">
        <v>655.55034024404836</v>
      </c>
      <c r="AD221" s="81">
        <v>655.69555869397743</v>
      </c>
      <c r="AE221" s="81">
        <v>655.80844350745508</v>
      </c>
      <c r="AF221" s="81">
        <v>655.81572196020136</v>
      </c>
      <c r="AG221" s="81">
        <v>655.64387959088901</v>
      </c>
      <c r="AH221" s="81">
        <v>656.0176417876005</v>
      </c>
      <c r="AI221" s="81" t="s">
        <v>416</v>
      </c>
      <c r="AJ221" s="81" t="s">
        <v>416</v>
      </c>
      <c r="AK221" s="81" t="s">
        <v>416</v>
      </c>
    </row>
    <row r="222" spans="1:37" ht="15" outlineLevel="2" x14ac:dyDescent="0.25">
      <c r="A222" s="82" t="s">
        <v>205</v>
      </c>
      <c r="B222" s="82" t="s">
        <v>177</v>
      </c>
      <c r="C222" s="82" t="s">
        <v>207</v>
      </c>
      <c r="D222" s="82" t="s">
        <v>190</v>
      </c>
      <c r="E222" s="83" t="s">
        <v>85</v>
      </c>
      <c r="F222" s="80" t="s">
        <v>164</v>
      </c>
      <c r="G222" s="81" t="s">
        <v>416</v>
      </c>
      <c r="H222" s="81" t="s">
        <v>416</v>
      </c>
      <c r="I222" s="81" t="s">
        <v>416</v>
      </c>
      <c r="J222" s="81" t="s">
        <v>416</v>
      </c>
      <c r="K222" s="81" t="s">
        <v>416</v>
      </c>
      <c r="L222" s="81" t="s">
        <v>416</v>
      </c>
      <c r="M222" s="81" t="s">
        <v>416</v>
      </c>
      <c r="N222" s="81">
        <v>655.54418765612581</v>
      </c>
      <c r="O222" s="81">
        <v>655.55073893614167</v>
      </c>
      <c r="P222" s="81">
        <v>655.55729021615718</v>
      </c>
      <c r="Q222" s="81">
        <v>655.5638414961727</v>
      </c>
      <c r="R222" s="81">
        <v>655.57039277618856</v>
      </c>
      <c r="S222" s="81">
        <v>655.57694405620418</v>
      </c>
      <c r="T222" s="81">
        <v>655.5834953362197</v>
      </c>
      <c r="U222" s="81">
        <v>655.59004661623544</v>
      </c>
      <c r="V222" s="81">
        <v>655.60512514352718</v>
      </c>
      <c r="W222" s="81">
        <v>655.61047945385349</v>
      </c>
      <c r="X222" s="81">
        <v>655.76061402406629</v>
      </c>
      <c r="Y222" s="81">
        <v>655.95527032313259</v>
      </c>
      <c r="Z222" s="81">
        <v>656.18716842814729</v>
      </c>
      <c r="AA222" s="81">
        <v>656.30279087104839</v>
      </c>
      <c r="AB222" s="81">
        <v>656.39592204073324</v>
      </c>
      <c r="AC222" s="81">
        <v>656.25963895889549</v>
      </c>
      <c r="AD222" s="81">
        <v>656.40501467663807</v>
      </c>
      <c r="AE222" s="81">
        <v>656.51802174144007</v>
      </c>
      <c r="AF222" s="81">
        <v>656.5253080765616</v>
      </c>
      <c r="AG222" s="81">
        <v>656.35327960642178</v>
      </c>
      <c r="AH222" s="81">
        <v>656.72744657789497</v>
      </c>
      <c r="AI222" s="81">
        <v>656.65154697777166</v>
      </c>
      <c r="AJ222" s="81">
        <v>656.91108512859523</v>
      </c>
      <c r="AK222" s="81">
        <v>657.05727098699606</v>
      </c>
    </row>
    <row r="223" spans="1:37" ht="15" outlineLevel="2" x14ac:dyDescent="0.25">
      <c r="A223" s="79" t="s">
        <v>205</v>
      </c>
      <c r="B223" s="79" t="s">
        <v>177</v>
      </c>
      <c r="C223" s="79" t="s">
        <v>207</v>
      </c>
      <c r="D223" s="79" t="s">
        <v>191</v>
      </c>
      <c r="E223" s="80" t="s">
        <v>85</v>
      </c>
      <c r="F223" s="80" t="s">
        <v>164</v>
      </c>
      <c r="G223" s="81" t="s">
        <v>416</v>
      </c>
      <c r="H223" s="81" t="s">
        <v>416</v>
      </c>
      <c r="I223" s="81" t="s">
        <v>416</v>
      </c>
      <c r="J223" s="81" t="s">
        <v>416</v>
      </c>
      <c r="K223" s="81" t="s">
        <v>416</v>
      </c>
      <c r="L223" s="81" t="s">
        <v>416</v>
      </c>
      <c r="M223" s="81" t="s">
        <v>416</v>
      </c>
      <c r="N223" s="81" t="s">
        <v>416</v>
      </c>
      <c r="O223" s="81" t="s">
        <v>416</v>
      </c>
      <c r="P223" s="81" t="s">
        <v>416</v>
      </c>
      <c r="Q223" s="81" t="s">
        <v>416</v>
      </c>
      <c r="R223" s="81" t="s">
        <v>416</v>
      </c>
      <c r="S223" s="81">
        <v>704.78289435393458</v>
      </c>
      <c r="T223" s="81">
        <v>704.78944563395009</v>
      </c>
      <c r="U223" s="81">
        <v>704.79599691396584</v>
      </c>
      <c r="V223" s="81">
        <v>704.81171637268903</v>
      </c>
      <c r="W223" s="81">
        <v>704.81698071547146</v>
      </c>
      <c r="X223" s="81">
        <v>704.98495109421503</v>
      </c>
      <c r="Y223" s="81">
        <v>705.2007895777873</v>
      </c>
      <c r="Z223" s="81">
        <v>705.45666906419251</v>
      </c>
      <c r="AA223" s="81">
        <v>705.58753328891726</v>
      </c>
      <c r="AB223" s="81">
        <v>705.68766445426252</v>
      </c>
      <c r="AC223" s="81">
        <v>705.54113795999228</v>
      </c>
      <c r="AD223" s="81">
        <v>705.69744051776854</v>
      </c>
      <c r="AE223" s="81">
        <v>705.81894150534515</v>
      </c>
      <c r="AF223" s="81">
        <v>705.82677550151732</v>
      </c>
      <c r="AG223" s="81">
        <v>705.64181689693885</v>
      </c>
      <c r="AH223" s="81">
        <v>706.0441072903069</v>
      </c>
      <c r="AI223" s="81">
        <v>705.96250286683289</v>
      </c>
      <c r="AJ223" s="81">
        <v>706.24154862113221</v>
      </c>
      <c r="AK223" s="81">
        <v>706.39872221197425</v>
      </c>
    </row>
    <row r="224" spans="1:37" ht="15" outlineLevel="2" x14ac:dyDescent="0.25">
      <c r="A224" s="82" t="s">
        <v>205</v>
      </c>
      <c r="B224" s="82" t="s">
        <v>177</v>
      </c>
      <c r="C224" s="82" t="s">
        <v>207</v>
      </c>
      <c r="D224" s="82" t="s">
        <v>192</v>
      </c>
      <c r="E224" s="83" t="s">
        <v>85</v>
      </c>
      <c r="F224" s="80" t="s">
        <v>164</v>
      </c>
      <c r="G224" s="81" t="s">
        <v>416</v>
      </c>
      <c r="H224" s="81" t="s">
        <v>416</v>
      </c>
      <c r="I224" s="81" t="s">
        <v>416</v>
      </c>
      <c r="J224" s="81" t="s">
        <v>416</v>
      </c>
      <c r="K224" s="81" t="s">
        <v>416</v>
      </c>
      <c r="L224" s="81" t="s">
        <v>416</v>
      </c>
      <c r="M224" s="81" t="s">
        <v>416</v>
      </c>
      <c r="N224" s="81" t="s">
        <v>416</v>
      </c>
      <c r="O224" s="81" t="s">
        <v>416</v>
      </c>
      <c r="P224" s="81" t="s">
        <v>416</v>
      </c>
      <c r="Q224" s="81" t="s">
        <v>416</v>
      </c>
      <c r="R224" s="81" t="s">
        <v>416</v>
      </c>
      <c r="S224" s="81" t="s">
        <v>416</v>
      </c>
      <c r="T224" s="81" t="s">
        <v>416</v>
      </c>
      <c r="U224" s="81" t="s">
        <v>416</v>
      </c>
      <c r="V224" s="81" t="s">
        <v>416</v>
      </c>
      <c r="W224" s="81" t="s">
        <v>416</v>
      </c>
      <c r="X224" s="81">
        <v>697.93949041033216</v>
      </c>
      <c r="Y224" s="81">
        <v>698.15931215844728</v>
      </c>
      <c r="Z224" s="81">
        <v>698.4199369908988</v>
      </c>
      <c r="AA224" s="81">
        <v>698.55316720521307</v>
      </c>
      <c r="AB224" s="81">
        <v>698.66175539977303</v>
      </c>
      <c r="AC224" s="81">
        <v>698.51899141592673</v>
      </c>
      <c r="AD224" s="81">
        <v>698.68482008651176</v>
      </c>
      <c r="AE224" s="81">
        <v>698.81518482504077</v>
      </c>
      <c r="AF224" s="81">
        <v>698.82971920197974</v>
      </c>
      <c r="AG224" s="81">
        <v>698.6477916476133</v>
      </c>
      <c r="AH224" s="81">
        <v>699.05773864412026</v>
      </c>
      <c r="AI224" s="81">
        <v>698.97458108217882</v>
      </c>
      <c r="AJ224" s="81">
        <v>699.25893778258501</v>
      </c>
      <c r="AK224" s="81">
        <v>699.41910278418118</v>
      </c>
    </row>
    <row r="225" spans="1:37" ht="15" outlineLevel="2" x14ac:dyDescent="0.25">
      <c r="A225" s="79" t="s">
        <v>205</v>
      </c>
      <c r="B225" s="79" t="s">
        <v>177</v>
      </c>
      <c r="C225" s="79" t="s">
        <v>207</v>
      </c>
      <c r="D225" s="79" t="s">
        <v>193</v>
      </c>
      <c r="E225" s="80" t="s">
        <v>85</v>
      </c>
      <c r="F225" s="80" t="s">
        <v>164</v>
      </c>
      <c r="G225" s="81" t="s">
        <v>416</v>
      </c>
      <c r="H225" s="81" t="s">
        <v>416</v>
      </c>
      <c r="I225" s="81" t="s">
        <v>416</v>
      </c>
      <c r="J225" s="81" t="s">
        <v>416</v>
      </c>
      <c r="K225" s="81" t="s">
        <v>416</v>
      </c>
      <c r="L225" s="81" t="s">
        <v>416</v>
      </c>
      <c r="M225" s="81" t="s">
        <v>416</v>
      </c>
      <c r="N225" s="81" t="s">
        <v>416</v>
      </c>
      <c r="O225" s="81" t="s">
        <v>416</v>
      </c>
      <c r="P225" s="81" t="s">
        <v>416</v>
      </c>
      <c r="Q225" s="81" t="s">
        <v>416</v>
      </c>
      <c r="R225" s="81" t="s">
        <v>416</v>
      </c>
      <c r="S225" s="81" t="s">
        <v>416</v>
      </c>
      <c r="T225" s="81" t="s">
        <v>416</v>
      </c>
      <c r="U225" s="81" t="s">
        <v>416</v>
      </c>
      <c r="V225" s="81" t="s">
        <v>416</v>
      </c>
      <c r="W225" s="81" t="s">
        <v>416</v>
      </c>
      <c r="X225" s="81" t="s">
        <v>416</v>
      </c>
      <c r="Y225" s="81" t="s">
        <v>416</v>
      </c>
      <c r="Z225" s="81" t="s">
        <v>416</v>
      </c>
      <c r="AA225" s="81">
        <v>683.1175860973658</v>
      </c>
      <c r="AB225" s="81">
        <v>683.22392166614634</v>
      </c>
      <c r="AC225" s="81">
        <v>683.08445405218799</v>
      </c>
      <c r="AD225" s="81">
        <v>683.24676642322993</v>
      </c>
      <c r="AE225" s="81">
        <v>683.37439778443445</v>
      </c>
      <c r="AF225" s="81">
        <v>683.38875592192107</v>
      </c>
      <c r="AG225" s="81">
        <v>683.21098933501503</v>
      </c>
      <c r="AH225" s="81">
        <v>683.61843738518974</v>
      </c>
      <c r="AI225" s="81">
        <v>683.54366693756606</v>
      </c>
      <c r="AJ225" s="81">
        <v>683.82829729545551</v>
      </c>
      <c r="AK225" s="81">
        <v>683.99147768211094</v>
      </c>
    </row>
    <row r="226" spans="1:37" ht="15" outlineLevel="2" x14ac:dyDescent="0.25">
      <c r="A226" s="82" t="s">
        <v>205</v>
      </c>
      <c r="B226" s="82" t="s">
        <v>177</v>
      </c>
      <c r="C226" s="82" t="s">
        <v>207</v>
      </c>
      <c r="D226" s="82" t="s">
        <v>194</v>
      </c>
      <c r="E226" s="83" t="s">
        <v>85</v>
      </c>
      <c r="F226" s="80" t="s">
        <v>164</v>
      </c>
      <c r="G226" s="81" t="s">
        <v>416</v>
      </c>
      <c r="H226" s="81" t="s">
        <v>416</v>
      </c>
      <c r="I226" s="81" t="s">
        <v>416</v>
      </c>
      <c r="J226" s="81" t="s">
        <v>416</v>
      </c>
      <c r="K226" s="81" t="s">
        <v>416</v>
      </c>
      <c r="L226" s="81" t="s">
        <v>416</v>
      </c>
      <c r="M226" s="81" t="s">
        <v>416</v>
      </c>
      <c r="N226" s="81" t="s">
        <v>416</v>
      </c>
      <c r="O226" s="81" t="s">
        <v>416</v>
      </c>
      <c r="P226" s="81" t="s">
        <v>416</v>
      </c>
      <c r="Q226" s="81" t="s">
        <v>416</v>
      </c>
      <c r="R226" s="81" t="s">
        <v>416</v>
      </c>
      <c r="S226" s="81" t="s">
        <v>416</v>
      </c>
      <c r="T226" s="81" t="s">
        <v>416</v>
      </c>
      <c r="U226" s="81" t="s">
        <v>416</v>
      </c>
      <c r="V226" s="81" t="s">
        <v>416</v>
      </c>
      <c r="W226" s="81" t="s">
        <v>416</v>
      </c>
      <c r="X226" s="81" t="s">
        <v>416</v>
      </c>
      <c r="Y226" s="81" t="s">
        <v>416</v>
      </c>
      <c r="Z226" s="81" t="s">
        <v>416</v>
      </c>
      <c r="AA226" s="81" t="s">
        <v>416</v>
      </c>
      <c r="AB226" s="81" t="s">
        <v>416</v>
      </c>
      <c r="AC226" s="81" t="s">
        <v>416</v>
      </c>
      <c r="AD226" s="81" t="s">
        <v>416</v>
      </c>
      <c r="AE226" s="81" t="s">
        <v>416</v>
      </c>
      <c r="AF226" s="81">
        <v>697.20772329827287</v>
      </c>
      <c r="AG226" s="81">
        <v>697.0274657827938</v>
      </c>
      <c r="AH226" s="81">
        <v>697.44033167572206</v>
      </c>
      <c r="AI226" s="81">
        <v>697.36446222115796</v>
      </c>
      <c r="AJ226" s="81">
        <v>697.65285062558019</v>
      </c>
      <c r="AK226" s="81">
        <v>697.81814774635143</v>
      </c>
    </row>
    <row r="227" spans="1:37" ht="15" outlineLevel="1" x14ac:dyDescent="0.25">
      <c r="A227" s="86" t="s">
        <v>208</v>
      </c>
      <c r="B227" s="82"/>
      <c r="C227" s="82"/>
      <c r="D227" s="82"/>
      <c r="E227" s="83"/>
      <c r="F227" s="80" t="s">
        <v>164</v>
      </c>
      <c r="G227" s="81">
        <v>767.5192936661399</v>
      </c>
      <c r="H227" s="81">
        <v>765.96646438536288</v>
      </c>
      <c r="I227" s="81">
        <v>761.94347593102589</v>
      </c>
      <c r="J227" s="81">
        <v>761.8980235319259</v>
      </c>
      <c r="K227" s="81">
        <v>736.06251324834193</v>
      </c>
      <c r="L227" s="81">
        <v>732.92479570986995</v>
      </c>
      <c r="M227" s="81">
        <v>725.78092391706525</v>
      </c>
      <c r="N227" s="81">
        <v>712.82741116767352</v>
      </c>
      <c r="O227" s="81">
        <v>708.91601395024202</v>
      </c>
      <c r="P227" s="81">
        <v>702.32506102161312</v>
      </c>
      <c r="Q227" s="81">
        <v>698.58366231223647</v>
      </c>
      <c r="R227" s="81">
        <v>695.73299953321145</v>
      </c>
      <c r="S227" s="81">
        <v>698.07813432939315</v>
      </c>
      <c r="T227" s="81">
        <v>697.87944808578879</v>
      </c>
      <c r="U227" s="81">
        <v>698.16916989304866</v>
      </c>
      <c r="V227" s="81">
        <v>698.35659819710327</v>
      </c>
      <c r="W227" s="81">
        <v>699.87228099430376</v>
      </c>
      <c r="X227" s="81">
        <v>700.9001184484174</v>
      </c>
      <c r="Y227" s="81">
        <v>702.47139130092989</v>
      </c>
      <c r="Z227" s="81">
        <v>702.66108230972384</v>
      </c>
      <c r="AA227" s="81">
        <v>702.82228670445409</v>
      </c>
      <c r="AB227" s="81">
        <v>702.177885722886</v>
      </c>
      <c r="AC227" s="81">
        <v>701.10935482584364</v>
      </c>
      <c r="AD227" s="81">
        <v>699.79372294270388</v>
      </c>
      <c r="AE227" s="81">
        <v>699.28479306513259</v>
      </c>
      <c r="AF227" s="81">
        <v>699.53574310618069</v>
      </c>
      <c r="AG227" s="81">
        <v>700.85424815962449</v>
      </c>
      <c r="AH227" s="81">
        <v>701.92951497197441</v>
      </c>
      <c r="AI227" s="81">
        <v>703.41791949208027</v>
      </c>
      <c r="AJ227" s="81">
        <v>705.87869905686046</v>
      </c>
      <c r="AK227" s="81">
        <v>705.11767804753254</v>
      </c>
    </row>
    <row r="228" spans="1:37" ht="15" outlineLevel="2" x14ac:dyDescent="0.25">
      <c r="A228" s="79" t="s">
        <v>209</v>
      </c>
      <c r="B228" s="79" t="s">
        <v>162</v>
      </c>
      <c r="C228" s="79" t="s">
        <v>210</v>
      </c>
      <c r="D228" s="79" t="s">
        <v>114</v>
      </c>
      <c r="E228" s="80" t="s">
        <v>85</v>
      </c>
      <c r="F228" s="80" t="s">
        <v>164</v>
      </c>
      <c r="G228" s="81">
        <v>80.970153049000444</v>
      </c>
      <c r="H228" s="81">
        <v>80.970229361732081</v>
      </c>
      <c r="I228" s="81">
        <v>80.970229334472521</v>
      </c>
      <c r="J228" s="81">
        <v>80.970298816798319</v>
      </c>
      <c r="K228" s="81">
        <v>80.970369390804535</v>
      </c>
      <c r="L228" s="81">
        <v>80.970438727654198</v>
      </c>
      <c r="M228" s="81">
        <v>80.970509437146504</v>
      </c>
      <c r="N228" s="81">
        <v>80.970509274809956</v>
      </c>
      <c r="O228" s="81">
        <v>80.970611448810317</v>
      </c>
      <c r="P228" s="81">
        <v>80.97067703248689</v>
      </c>
      <c r="Q228" s="81">
        <v>80.970702220950727</v>
      </c>
      <c r="R228" s="81">
        <v>80.970715228140932</v>
      </c>
      <c r="S228" s="81">
        <v>80.970718914372554</v>
      </c>
      <c r="T228" s="81">
        <v>80.97071891437254</v>
      </c>
      <c r="U228" s="81">
        <v>80.97071891437254</v>
      </c>
      <c r="V228" s="81">
        <v>80.970723983385781</v>
      </c>
      <c r="W228" s="81">
        <v>80.971107018144224</v>
      </c>
      <c r="X228" s="81">
        <v>80.972787646772446</v>
      </c>
      <c r="Y228" s="81">
        <v>80.981680827979432</v>
      </c>
      <c r="Z228" s="81">
        <v>80.986019025402783</v>
      </c>
      <c r="AA228" s="81">
        <v>80.992982560890027</v>
      </c>
      <c r="AB228" s="81">
        <v>80.993374853427312</v>
      </c>
      <c r="AC228" s="81">
        <v>80.995181337278225</v>
      </c>
      <c r="AD228" s="81">
        <v>80.996646816223475</v>
      </c>
      <c r="AE228" s="81">
        <v>80.996256680177453</v>
      </c>
      <c r="AF228" s="81">
        <v>81.000814583606982</v>
      </c>
      <c r="AG228" s="81">
        <v>81.005934891199217</v>
      </c>
      <c r="AH228" s="81">
        <v>81.006012648695261</v>
      </c>
      <c r="AI228" s="81">
        <v>81.006376318213484</v>
      </c>
      <c r="AJ228" s="81">
        <v>81.006850109226008</v>
      </c>
      <c r="AK228" s="81">
        <v>81.006915998953275</v>
      </c>
    </row>
    <row r="229" spans="1:37" ht="15" outlineLevel="2" x14ac:dyDescent="0.25">
      <c r="A229" s="82" t="s">
        <v>209</v>
      </c>
      <c r="B229" s="82" t="s">
        <v>162</v>
      </c>
      <c r="C229" s="82" t="s">
        <v>210</v>
      </c>
      <c r="D229" s="82" t="s">
        <v>165</v>
      </c>
      <c r="E229" s="83" t="s">
        <v>85</v>
      </c>
      <c r="F229" s="80" t="s">
        <v>164</v>
      </c>
      <c r="G229" s="81" t="s">
        <v>416</v>
      </c>
      <c r="H229" s="81" t="s">
        <v>416</v>
      </c>
      <c r="I229" s="81" t="s">
        <v>416</v>
      </c>
      <c r="J229" s="81" t="s">
        <v>416</v>
      </c>
      <c r="K229" s="81" t="s">
        <v>416</v>
      </c>
      <c r="L229" s="81" t="s">
        <v>416</v>
      </c>
      <c r="M229" s="81" t="s">
        <v>416</v>
      </c>
      <c r="N229" s="81" t="s">
        <v>416</v>
      </c>
      <c r="O229" s="81" t="s">
        <v>416</v>
      </c>
      <c r="P229" s="81" t="s">
        <v>416</v>
      </c>
      <c r="Q229" s="81">
        <v>65.412971835423832</v>
      </c>
      <c r="R229" s="81">
        <v>65.412982241175996</v>
      </c>
      <c r="S229" s="81">
        <v>65.412985190161265</v>
      </c>
      <c r="T229" s="81">
        <v>65.41298519016128</v>
      </c>
      <c r="U229" s="81">
        <v>65.41298519016128</v>
      </c>
      <c r="V229" s="81">
        <v>65.41298924537189</v>
      </c>
      <c r="W229" s="81">
        <v>65.413295673178624</v>
      </c>
      <c r="X229" s="81">
        <v>65.414640176081221</v>
      </c>
      <c r="Y229" s="81">
        <v>65.421754721046824</v>
      </c>
      <c r="Z229" s="81">
        <v>65.425225278985479</v>
      </c>
      <c r="AA229" s="81">
        <v>65.430796107375301</v>
      </c>
      <c r="AB229" s="81">
        <v>65.431109941405097</v>
      </c>
      <c r="AC229" s="81">
        <v>65.432555128485816</v>
      </c>
      <c r="AD229" s="81">
        <v>65.433727511642005</v>
      </c>
      <c r="AE229" s="81">
        <v>65.43341540280521</v>
      </c>
      <c r="AF229" s="81">
        <v>65.43706172554883</v>
      </c>
      <c r="AG229" s="81">
        <v>65.441157971622602</v>
      </c>
      <c r="AH229" s="81">
        <v>65.441220177619442</v>
      </c>
      <c r="AI229" s="81">
        <v>65.441511113234029</v>
      </c>
      <c r="AJ229" s="81">
        <v>65.441890146044059</v>
      </c>
      <c r="AK229" s="81">
        <v>65.44194285782585</v>
      </c>
    </row>
    <row r="230" spans="1:37" ht="15" outlineLevel="2" x14ac:dyDescent="0.25">
      <c r="A230" s="79" t="s">
        <v>209</v>
      </c>
      <c r="B230" s="79" t="s">
        <v>162</v>
      </c>
      <c r="C230" s="79" t="s">
        <v>210</v>
      </c>
      <c r="D230" s="79" t="s">
        <v>166</v>
      </c>
      <c r="E230" s="80" t="s">
        <v>85</v>
      </c>
      <c r="F230" s="80" t="s">
        <v>164</v>
      </c>
      <c r="G230" s="81" t="s">
        <v>416</v>
      </c>
      <c r="H230" s="81" t="s">
        <v>416</v>
      </c>
      <c r="I230" s="81" t="s">
        <v>416</v>
      </c>
      <c r="J230" s="81" t="s">
        <v>416</v>
      </c>
      <c r="K230" s="81" t="s">
        <v>416</v>
      </c>
      <c r="L230" s="81" t="s">
        <v>416</v>
      </c>
      <c r="M230" s="81" t="s">
        <v>416</v>
      </c>
      <c r="N230" s="81" t="s">
        <v>416</v>
      </c>
      <c r="O230" s="81" t="s">
        <v>416</v>
      </c>
      <c r="P230" s="81" t="s">
        <v>416</v>
      </c>
      <c r="Q230" s="81" t="s">
        <v>416</v>
      </c>
      <c r="R230" s="81" t="s">
        <v>416</v>
      </c>
      <c r="S230" s="81" t="s">
        <v>416</v>
      </c>
      <c r="T230" s="81" t="s">
        <v>416</v>
      </c>
      <c r="U230" s="81">
        <v>65.200848503940193</v>
      </c>
      <c r="V230" s="81">
        <v>65.306920902261325</v>
      </c>
      <c r="W230" s="81">
        <v>65.413295673178595</v>
      </c>
      <c r="X230" s="81">
        <v>65.414640176081193</v>
      </c>
      <c r="Y230" s="81">
        <v>65.42175472104681</v>
      </c>
      <c r="Z230" s="81">
        <v>65.425225278985494</v>
      </c>
      <c r="AA230" s="81">
        <v>65.430796107375286</v>
      </c>
      <c r="AB230" s="81">
        <v>65.431109941405083</v>
      </c>
      <c r="AC230" s="81">
        <v>65.432555128485802</v>
      </c>
      <c r="AD230" s="81">
        <v>65.43372751164199</v>
      </c>
      <c r="AE230" s="81">
        <v>65.433415402805238</v>
      </c>
      <c r="AF230" s="81">
        <v>65.437061725548816</v>
      </c>
      <c r="AG230" s="81">
        <v>65.441157971622616</v>
      </c>
      <c r="AH230" s="81">
        <v>65.441220177619442</v>
      </c>
      <c r="AI230" s="81">
        <v>65.441511113234014</v>
      </c>
      <c r="AJ230" s="81">
        <v>65.441890146044045</v>
      </c>
      <c r="AK230" s="81">
        <v>65.44194285782585</v>
      </c>
    </row>
    <row r="231" spans="1:37" ht="15" outlineLevel="2" x14ac:dyDescent="0.25">
      <c r="A231" s="82" t="s">
        <v>209</v>
      </c>
      <c r="B231" s="82" t="s">
        <v>162</v>
      </c>
      <c r="C231" s="82" t="s">
        <v>210</v>
      </c>
      <c r="D231" s="82" t="s">
        <v>167</v>
      </c>
      <c r="E231" s="83" t="s">
        <v>85</v>
      </c>
      <c r="F231" s="80" t="s">
        <v>164</v>
      </c>
      <c r="G231" s="81" t="s">
        <v>416</v>
      </c>
      <c r="H231" s="81" t="s">
        <v>416</v>
      </c>
      <c r="I231" s="81" t="s">
        <v>416</v>
      </c>
      <c r="J231" s="81" t="s">
        <v>416</v>
      </c>
      <c r="K231" s="81" t="s">
        <v>416</v>
      </c>
      <c r="L231" s="81" t="s">
        <v>416</v>
      </c>
      <c r="M231" s="81" t="s">
        <v>416</v>
      </c>
      <c r="N231" s="81" t="s">
        <v>416</v>
      </c>
      <c r="O231" s="81" t="s">
        <v>416</v>
      </c>
      <c r="P231" s="81" t="s">
        <v>416</v>
      </c>
      <c r="Q231" s="81" t="s">
        <v>416</v>
      </c>
      <c r="R231" s="81" t="s">
        <v>416</v>
      </c>
      <c r="S231" s="81" t="s">
        <v>416</v>
      </c>
      <c r="T231" s="81" t="s">
        <v>416</v>
      </c>
      <c r="U231" s="81" t="s">
        <v>416</v>
      </c>
      <c r="V231" s="81" t="s">
        <v>416</v>
      </c>
      <c r="W231" s="81" t="s">
        <v>416</v>
      </c>
      <c r="X231" s="81">
        <v>55.516392057646826</v>
      </c>
      <c r="Y231" s="81">
        <v>55.628479737449297</v>
      </c>
      <c r="Z231" s="81">
        <v>55.737484383140391</v>
      </c>
      <c r="AA231" s="81">
        <v>55.84826598505996</v>
      </c>
      <c r="AB231" s="81">
        <v>55.848531507689998</v>
      </c>
      <c r="AC231" s="81">
        <v>55.849754223642144</v>
      </c>
      <c r="AD231" s="81">
        <v>55.850746130922673</v>
      </c>
      <c r="AE231" s="81">
        <v>55.850482067910598</v>
      </c>
      <c r="AF231" s="81">
        <v>55.853567078180056</v>
      </c>
      <c r="AG231" s="81">
        <v>55.857032750884414</v>
      </c>
      <c r="AH231" s="81">
        <v>55.857085380931906</v>
      </c>
      <c r="AI231" s="81">
        <v>55.857331530113349</v>
      </c>
      <c r="AJ231" s="81">
        <v>55.857652214867173</v>
      </c>
      <c r="AK231" s="81">
        <v>55.857696812232717</v>
      </c>
    </row>
    <row r="232" spans="1:37" ht="15" outlineLevel="2" x14ac:dyDescent="0.25">
      <c r="A232" s="79" t="s">
        <v>209</v>
      </c>
      <c r="B232" s="79" t="s">
        <v>162</v>
      </c>
      <c r="C232" s="79" t="s">
        <v>211</v>
      </c>
      <c r="D232" s="79" t="s">
        <v>114</v>
      </c>
      <c r="E232" s="80" t="s">
        <v>85</v>
      </c>
      <c r="F232" s="80" t="s">
        <v>164</v>
      </c>
      <c r="G232" s="81">
        <v>80.970153049000444</v>
      </c>
      <c r="H232" s="81">
        <v>80.970229361732081</v>
      </c>
      <c r="I232" s="81">
        <v>80.970229334472521</v>
      </c>
      <c r="J232" s="81">
        <v>80.970298816798319</v>
      </c>
      <c r="K232" s="81">
        <v>80.970369390804564</v>
      </c>
      <c r="L232" s="81">
        <v>80.970438727654198</v>
      </c>
      <c r="M232" s="81">
        <v>80.970509437146504</v>
      </c>
      <c r="N232" s="81">
        <v>80.970509274809956</v>
      </c>
      <c r="O232" s="81">
        <v>80.970611448810317</v>
      </c>
      <c r="P232" s="81">
        <v>80.97067703248689</v>
      </c>
      <c r="Q232" s="81">
        <v>80.970702220950727</v>
      </c>
      <c r="R232" s="81">
        <v>80.970715228140932</v>
      </c>
      <c r="S232" s="81">
        <v>80.970718914372554</v>
      </c>
      <c r="T232" s="81">
        <v>80.97071891437254</v>
      </c>
      <c r="U232" s="81">
        <v>80.97071891437254</v>
      </c>
      <c r="V232" s="81">
        <v>80.970723983385781</v>
      </c>
      <c r="W232" s="81">
        <v>80.971107018144224</v>
      </c>
      <c r="X232" s="81">
        <v>80.972787646772446</v>
      </c>
      <c r="Y232" s="81">
        <v>80.981680827979432</v>
      </c>
      <c r="Z232" s="81">
        <v>80.986019025402783</v>
      </c>
      <c r="AA232" s="81">
        <v>80.992982560890027</v>
      </c>
      <c r="AB232" s="81">
        <v>80.993374853427298</v>
      </c>
      <c r="AC232" s="81">
        <v>80.995181337278225</v>
      </c>
      <c r="AD232" s="81">
        <v>80.996646816223475</v>
      </c>
      <c r="AE232" s="81">
        <v>80.996256680177439</v>
      </c>
      <c r="AF232" s="81">
        <v>81.000814583606982</v>
      </c>
      <c r="AG232" s="81">
        <v>81.005934891199217</v>
      </c>
      <c r="AH232" s="81">
        <v>81.006012648695261</v>
      </c>
      <c r="AI232" s="81">
        <v>81.006376318213484</v>
      </c>
      <c r="AJ232" s="81">
        <v>81.006850109226008</v>
      </c>
      <c r="AK232" s="81">
        <v>81.006915998953275</v>
      </c>
    </row>
    <row r="233" spans="1:37" ht="15" outlineLevel="2" x14ac:dyDescent="0.25">
      <c r="A233" s="82" t="s">
        <v>209</v>
      </c>
      <c r="B233" s="82" t="s">
        <v>162</v>
      </c>
      <c r="C233" s="82" t="s">
        <v>211</v>
      </c>
      <c r="D233" s="82" t="s">
        <v>165</v>
      </c>
      <c r="E233" s="83" t="s">
        <v>85</v>
      </c>
      <c r="F233" s="80" t="s">
        <v>164</v>
      </c>
      <c r="G233" s="81" t="s">
        <v>416</v>
      </c>
      <c r="H233" s="81" t="s">
        <v>416</v>
      </c>
      <c r="I233" s="81" t="s">
        <v>416</v>
      </c>
      <c r="J233" s="81" t="s">
        <v>416</v>
      </c>
      <c r="K233" s="81" t="s">
        <v>416</v>
      </c>
      <c r="L233" s="81" t="s">
        <v>416</v>
      </c>
      <c r="M233" s="81" t="s">
        <v>416</v>
      </c>
      <c r="N233" s="81" t="s">
        <v>416</v>
      </c>
      <c r="O233" s="81" t="s">
        <v>416</v>
      </c>
      <c r="P233" s="81" t="s">
        <v>416</v>
      </c>
      <c r="Q233" s="81">
        <v>65.412971835423832</v>
      </c>
      <c r="R233" s="81">
        <v>65.412982241175996</v>
      </c>
      <c r="S233" s="81">
        <v>65.412985190161265</v>
      </c>
      <c r="T233" s="81">
        <v>65.41298519016128</v>
      </c>
      <c r="U233" s="81">
        <v>65.41298519016128</v>
      </c>
      <c r="V233" s="81">
        <v>65.412989245371875</v>
      </c>
      <c r="W233" s="81">
        <v>65.413295673178624</v>
      </c>
      <c r="X233" s="81">
        <v>65.414640176081221</v>
      </c>
      <c r="Y233" s="81">
        <v>65.421754721046824</v>
      </c>
      <c r="Z233" s="81">
        <v>65.425225278985479</v>
      </c>
      <c r="AA233" s="81">
        <v>65.430796107375301</v>
      </c>
      <c r="AB233" s="81">
        <v>65.431109941405097</v>
      </c>
      <c r="AC233" s="81">
        <v>65.432555128485816</v>
      </c>
      <c r="AD233" s="81">
        <v>65.43372751164199</v>
      </c>
      <c r="AE233" s="81">
        <v>65.43341540280521</v>
      </c>
      <c r="AF233" s="81">
        <v>65.43706172554883</v>
      </c>
      <c r="AG233" s="81">
        <v>65.441157971622602</v>
      </c>
      <c r="AH233" s="81">
        <v>65.441220177619442</v>
      </c>
      <c r="AI233" s="81">
        <v>65.441511113234029</v>
      </c>
      <c r="AJ233" s="81">
        <v>65.441890146044059</v>
      </c>
      <c r="AK233" s="81">
        <v>65.44194285782585</v>
      </c>
    </row>
    <row r="234" spans="1:37" ht="15" outlineLevel="2" x14ac:dyDescent="0.25">
      <c r="A234" s="79" t="s">
        <v>209</v>
      </c>
      <c r="B234" s="79" t="s">
        <v>162</v>
      </c>
      <c r="C234" s="79" t="s">
        <v>211</v>
      </c>
      <c r="D234" s="79" t="s">
        <v>166</v>
      </c>
      <c r="E234" s="80" t="s">
        <v>85</v>
      </c>
      <c r="F234" s="80" t="s">
        <v>164</v>
      </c>
      <c r="G234" s="81" t="s">
        <v>416</v>
      </c>
      <c r="H234" s="81" t="s">
        <v>416</v>
      </c>
      <c r="I234" s="81" t="s">
        <v>416</v>
      </c>
      <c r="J234" s="81" t="s">
        <v>416</v>
      </c>
      <c r="K234" s="81" t="s">
        <v>416</v>
      </c>
      <c r="L234" s="81" t="s">
        <v>416</v>
      </c>
      <c r="M234" s="81" t="s">
        <v>416</v>
      </c>
      <c r="N234" s="81" t="s">
        <v>416</v>
      </c>
      <c r="O234" s="81" t="s">
        <v>416</v>
      </c>
      <c r="P234" s="81" t="s">
        <v>416</v>
      </c>
      <c r="Q234" s="81" t="s">
        <v>416</v>
      </c>
      <c r="R234" s="81" t="s">
        <v>416</v>
      </c>
      <c r="S234" s="81" t="s">
        <v>416</v>
      </c>
      <c r="T234" s="81" t="s">
        <v>416</v>
      </c>
      <c r="U234" s="81">
        <v>65.200848503940193</v>
      </c>
      <c r="V234" s="81">
        <v>65.306920902261325</v>
      </c>
      <c r="W234" s="81">
        <v>65.413295673178595</v>
      </c>
      <c r="X234" s="81">
        <v>65.414640176081193</v>
      </c>
      <c r="Y234" s="81">
        <v>65.42175472104681</v>
      </c>
      <c r="Z234" s="81">
        <v>65.425225278985494</v>
      </c>
      <c r="AA234" s="81">
        <v>65.430796107375286</v>
      </c>
      <c r="AB234" s="81">
        <v>65.431109941405097</v>
      </c>
      <c r="AC234" s="81">
        <v>65.432555128485802</v>
      </c>
      <c r="AD234" s="81">
        <v>65.43372751164199</v>
      </c>
      <c r="AE234" s="81">
        <v>65.433415402805196</v>
      </c>
      <c r="AF234" s="81">
        <v>65.437061725548816</v>
      </c>
      <c r="AG234" s="81">
        <v>65.441157971622616</v>
      </c>
      <c r="AH234" s="81">
        <v>65.441220177619442</v>
      </c>
      <c r="AI234" s="81">
        <v>65.441511113234014</v>
      </c>
      <c r="AJ234" s="81">
        <v>65.441890146044045</v>
      </c>
      <c r="AK234" s="81">
        <v>65.44194285782585</v>
      </c>
    </row>
    <row r="235" spans="1:37" ht="15" outlineLevel="2" x14ac:dyDescent="0.25">
      <c r="A235" s="82" t="s">
        <v>209</v>
      </c>
      <c r="B235" s="82" t="s">
        <v>162</v>
      </c>
      <c r="C235" s="82" t="s">
        <v>211</v>
      </c>
      <c r="D235" s="82" t="s">
        <v>167</v>
      </c>
      <c r="E235" s="83" t="s">
        <v>85</v>
      </c>
      <c r="F235" s="80" t="s">
        <v>164</v>
      </c>
      <c r="G235" s="81" t="s">
        <v>416</v>
      </c>
      <c r="H235" s="81" t="s">
        <v>416</v>
      </c>
      <c r="I235" s="81" t="s">
        <v>416</v>
      </c>
      <c r="J235" s="81" t="s">
        <v>416</v>
      </c>
      <c r="K235" s="81" t="s">
        <v>416</v>
      </c>
      <c r="L235" s="81" t="s">
        <v>416</v>
      </c>
      <c r="M235" s="81" t="s">
        <v>416</v>
      </c>
      <c r="N235" s="81" t="s">
        <v>416</v>
      </c>
      <c r="O235" s="81" t="s">
        <v>416</v>
      </c>
      <c r="P235" s="81" t="s">
        <v>416</v>
      </c>
      <c r="Q235" s="81" t="s">
        <v>416</v>
      </c>
      <c r="R235" s="81" t="s">
        <v>416</v>
      </c>
      <c r="S235" s="81" t="s">
        <v>416</v>
      </c>
      <c r="T235" s="81" t="s">
        <v>416</v>
      </c>
      <c r="U235" s="81" t="s">
        <v>416</v>
      </c>
      <c r="V235" s="81" t="s">
        <v>416</v>
      </c>
      <c r="W235" s="81" t="s">
        <v>416</v>
      </c>
      <c r="X235" s="81">
        <v>55.516392057646826</v>
      </c>
      <c r="Y235" s="81">
        <v>55.628479737449297</v>
      </c>
      <c r="Z235" s="81">
        <v>55.737484383140391</v>
      </c>
      <c r="AA235" s="81">
        <v>55.84826598505996</v>
      </c>
      <c r="AB235" s="81">
        <v>55.848531507689998</v>
      </c>
      <c r="AC235" s="81">
        <v>55.849754223642144</v>
      </c>
      <c r="AD235" s="81">
        <v>55.850746130922673</v>
      </c>
      <c r="AE235" s="81">
        <v>55.850482067910598</v>
      </c>
      <c r="AF235" s="81">
        <v>55.853567078180049</v>
      </c>
      <c r="AG235" s="81">
        <v>55.857032750884414</v>
      </c>
      <c r="AH235" s="81">
        <v>55.857085380931906</v>
      </c>
      <c r="AI235" s="81">
        <v>55.857331530113349</v>
      </c>
      <c r="AJ235" s="81">
        <v>55.857652214867173</v>
      </c>
      <c r="AK235" s="81">
        <v>55.857696812232717</v>
      </c>
    </row>
    <row r="236" spans="1:37" ht="15" outlineLevel="2" x14ac:dyDescent="0.25">
      <c r="A236" s="79" t="s">
        <v>209</v>
      </c>
      <c r="B236" s="79" t="s">
        <v>162</v>
      </c>
      <c r="C236" s="79" t="s">
        <v>212</v>
      </c>
      <c r="D236" s="79" t="s">
        <v>114</v>
      </c>
      <c r="E236" s="80" t="s">
        <v>85</v>
      </c>
      <c r="F236" s="80" t="s">
        <v>164</v>
      </c>
      <c r="G236" s="81">
        <v>94.169839273135665</v>
      </c>
      <c r="H236" s="81">
        <v>94.169928535201166</v>
      </c>
      <c r="I236" s="81">
        <v>94.169928503316001</v>
      </c>
      <c r="J236" s="81">
        <v>94.170009775939619</v>
      </c>
      <c r="K236" s="81">
        <v>94.170092325488412</v>
      </c>
      <c r="L236" s="81">
        <v>94.170173427950388</v>
      </c>
      <c r="M236" s="81">
        <v>94.170256135975606</v>
      </c>
      <c r="N236" s="81">
        <v>94.170255946092539</v>
      </c>
      <c r="O236" s="81">
        <v>94.17037545776661</v>
      </c>
      <c r="P236" s="81">
        <v>94.170452170188085</v>
      </c>
      <c r="Q236" s="81">
        <v>94.170481632825116</v>
      </c>
      <c r="R236" s="81">
        <v>94.170496847175812</v>
      </c>
      <c r="S236" s="81">
        <v>94.170501158915684</v>
      </c>
      <c r="T236" s="81">
        <v>94.170501158915684</v>
      </c>
      <c r="U236" s="81">
        <v>94.17050115891567</v>
      </c>
      <c r="V236" s="81">
        <v>94.170507088078253</v>
      </c>
      <c r="W236" s="81">
        <v>94.170955119133623</v>
      </c>
      <c r="X236" s="81">
        <v>94.172920929811113</v>
      </c>
      <c r="Y236" s="81">
        <v>94.183323174709187</v>
      </c>
      <c r="Z236" s="81">
        <v>94.188397510985851</v>
      </c>
      <c r="AA236" s="81">
        <v>94.19654267297112</v>
      </c>
      <c r="AB236" s="81">
        <v>94.197001532736692</v>
      </c>
      <c r="AC236" s="81">
        <v>94.199114554723323</v>
      </c>
      <c r="AD236" s="81">
        <v>94.200828707457489</v>
      </c>
      <c r="AE236" s="81">
        <v>94.200372370113243</v>
      </c>
      <c r="AF236" s="81">
        <v>94.205703693808559</v>
      </c>
      <c r="AG236" s="81">
        <v>94.211692854749771</v>
      </c>
      <c r="AH236" s="81">
        <v>94.211783806738467</v>
      </c>
      <c r="AI236" s="81">
        <v>94.212209186510023</v>
      </c>
      <c r="AJ236" s="81">
        <v>94.212763374041828</v>
      </c>
      <c r="AK236" s="81">
        <v>94.212840444447039</v>
      </c>
    </row>
    <row r="237" spans="1:37" ht="15" outlineLevel="2" x14ac:dyDescent="0.25">
      <c r="A237" s="82" t="s">
        <v>209</v>
      </c>
      <c r="B237" s="82" t="s">
        <v>162</v>
      </c>
      <c r="C237" s="82" t="s">
        <v>213</v>
      </c>
      <c r="D237" s="82" t="s">
        <v>114</v>
      </c>
      <c r="E237" s="83" t="s">
        <v>85</v>
      </c>
      <c r="F237" s="80" t="s">
        <v>164</v>
      </c>
      <c r="G237" s="81">
        <v>97.920297657744229</v>
      </c>
      <c r="H237" s="81">
        <v>97.92039358923175</v>
      </c>
      <c r="I237" s="81">
        <v>97.920393554964207</v>
      </c>
      <c r="J237" s="81">
        <v>97.92048090006017</v>
      </c>
      <c r="K237" s="81">
        <v>97.920569617489733</v>
      </c>
      <c r="L237" s="81">
        <v>97.920656779710001</v>
      </c>
      <c r="M237" s="81">
        <v>97.920745667456927</v>
      </c>
      <c r="N237" s="81">
        <v>97.920745463386297</v>
      </c>
      <c r="O237" s="81">
        <v>97.92087390465197</v>
      </c>
      <c r="P237" s="81">
        <v>97.920956348819715</v>
      </c>
      <c r="Q237" s="81">
        <v>97.920988012825873</v>
      </c>
      <c r="R237" s="81">
        <v>97.921004363952036</v>
      </c>
      <c r="S237" s="81">
        <v>97.921008997853519</v>
      </c>
      <c r="T237" s="81">
        <v>97.921008997853534</v>
      </c>
      <c r="U237" s="81">
        <v>97.921008997853519</v>
      </c>
      <c r="V237" s="81">
        <v>97.921015370027234</v>
      </c>
      <c r="W237" s="81">
        <v>97.921496876760727</v>
      </c>
      <c r="X237" s="81">
        <v>97.923609567536644</v>
      </c>
      <c r="Y237" s="81">
        <v>97.934789040258309</v>
      </c>
      <c r="Z237" s="81">
        <v>97.940242517324265</v>
      </c>
      <c r="AA237" s="81">
        <v>97.948996263954939</v>
      </c>
      <c r="AB237" s="81">
        <v>97.949489408490862</v>
      </c>
      <c r="AC237" s="81">
        <v>97.951760309809899</v>
      </c>
      <c r="AD237" s="81">
        <v>97.953602539436289</v>
      </c>
      <c r="AE237" s="81">
        <v>97.953112105790282</v>
      </c>
      <c r="AF237" s="81">
        <v>97.958841771685144</v>
      </c>
      <c r="AG237" s="81">
        <v>97.965278426659538</v>
      </c>
      <c r="AH237" s="81">
        <v>97.96537617433674</v>
      </c>
      <c r="AI237" s="81">
        <v>97.965833337343312</v>
      </c>
      <c r="AJ237" s="81">
        <v>97.96642893228028</v>
      </c>
      <c r="AK237" s="81">
        <v>97.966511761179333</v>
      </c>
    </row>
    <row r="238" spans="1:37" ht="15" outlineLevel="2" x14ac:dyDescent="0.25">
      <c r="A238" s="79" t="s">
        <v>209</v>
      </c>
      <c r="B238" s="79" t="s">
        <v>162</v>
      </c>
      <c r="C238" s="79" t="s">
        <v>213</v>
      </c>
      <c r="D238" s="79" t="s">
        <v>165</v>
      </c>
      <c r="E238" s="80" t="s">
        <v>85</v>
      </c>
      <c r="F238" s="80" t="s">
        <v>164</v>
      </c>
      <c r="G238" s="81" t="s">
        <v>416</v>
      </c>
      <c r="H238" s="81" t="s">
        <v>416</v>
      </c>
      <c r="I238" s="81" t="s">
        <v>416</v>
      </c>
      <c r="J238" s="81" t="s">
        <v>416</v>
      </c>
      <c r="K238" s="81" t="s">
        <v>416</v>
      </c>
      <c r="L238" s="81" t="s">
        <v>416</v>
      </c>
      <c r="M238" s="81" t="s">
        <v>416</v>
      </c>
      <c r="N238" s="81" t="s">
        <v>416</v>
      </c>
      <c r="O238" s="81" t="s">
        <v>416</v>
      </c>
      <c r="P238" s="81" t="s">
        <v>416</v>
      </c>
      <c r="Q238" s="81">
        <v>80.516925163478348</v>
      </c>
      <c r="R238" s="81">
        <v>80.516938604437655</v>
      </c>
      <c r="S238" s="81">
        <v>80.516942413599239</v>
      </c>
      <c r="T238" s="81">
        <v>80.516942413599253</v>
      </c>
      <c r="U238" s="81">
        <v>80.516942413599224</v>
      </c>
      <c r="V238" s="81">
        <v>80.516947651656039</v>
      </c>
      <c r="W238" s="81">
        <v>80.51734346001524</v>
      </c>
      <c r="X238" s="81">
        <v>80.519080134938591</v>
      </c>
      <c r="Y238" s="81">
        <v>80.52826988961246</v>
      </c>
      <c r="Z238" s="81">
        <v>80.532752759028867</v>
      </c>
      <c r="AA238" s="81">
        <v>80.539948517363413</v>
      </c>
      <c r="AB238" s="81">
        <v>80.540353892233639</v>
      </c>
      <c r="AC238" s="81">
        <v>80.542220619451442</v>
      </c>
      <c r="AD238" s="81">
        <v>80.543734969791714</v>
      </c>
      <c r="AE238" s="81">
        <v>80.543331823328259</v>
      </c>
      <c r="AF238" s="81">
        <v>80.54804172559713</v>
      </c>
      <c r="AG238" s="81">
        <v>80.553332787314247</v>
      </c>
      <c r="AH238" s="81">
        <v>80.55341313789927</v>
      </c>
      <c r="AI238" s="81">
        <v>80.553788935218236</v>
      </c>
      <c r="AJ238" s="81">
        <v>80.554278526408467</v>
      </c>
      <c r="AK238" s="81">
        <v>80.554346613453461</v>
      </c>
    </row>
    <row r="239" spans="1:37" ht="15" outlineLevel="2" x14ac:dyDescent="0.25">
      <c r="A239" s="82" t="s">
        <v>209</v>
      </c>
      <c r="B239" s="82" t="s">
        <v>162</v>
      </c>
      <c r="C239" s="82" t="s">
        <v>213</v>
      </c>
      <c r="D239" s="82" t="s">
        <v>166</v>
      </c>
      <c r="E239" s="83" t="s">
        <v>85</v>
      </c>
      <c r="F239" s="80" t="s">
        <v>164</v>
      </c>
      <c r="G239" s="81" t="s">
        <v>416</v>
      </c>
      <c r="H239" s="81" t="s">
        <v>416</v>
      </c>
      <c r="I239" s="81" t="s">
        <v>416</v>
      </c>
      <c r="J239" s="81" t="s">
        <v>416</v>
      </c>
      <c r="K239" s="81" t="s">
        <v>416</v>
      </c>
      <c r="L239" s="81" t="s">
        <v>416</v>
      </c>
      <c r="M239" s="81" t="s">
        <v>416</v>
      </c>
      <c r="N239" s="81" t="s">
        <v>416</v>
      </c>
      <c r="O239" s="81" t="s">
        <v>416</v>
      </c>
      <c r="P239" s="81" t="s">
        <v>416</v>
      </c>
      <c r="Q239" s="81" t="s">
        <v>416</v>
      </c>
      <c r="R239" s="81" t="s">
        <v>416</v>
      </c>
      <c r="S239" s="81" t="s">
        <v>416</v>
      </c>
      <c r="T239" s="81" t="s">
        <v>416</v>
      </c>
      <c r="U239" s="81">
        <v>64.807459334776226</v>
      </c>
      <c r="V239" s="81">
        <v>64.807463549141772</v>
      </c>
      <c r="W239" s="81">
        <v>64.807782003328924</v>
      </c>
      <c r="X239" s="81">
        <v>64.8091792739732</v>
      </c>
      <c r="Y239" s="81">
        <v>64.816573043676939</v>
      </c>
      <c r="Z239" s="81">
        <v>64.820179810696658</v>
      </c>
      <c r="AA239" s="81">
        <v>64.825969277538547</v>
      </c>
      <c r="AB239" s="81">
        <v>64.82629542862098</v>
      </c>
      <c r="AC239" s="81">
        <v>64.827797334998039</v>
      </c>
      <c r="AD239" s="81">
        <v>64.829015730707596</v>
      </c>
      <c r="AE239" s="81">
        <v>64.828691372526848</v>
      </c>
      <c r="AF239" s="81">
        <v>64.832480802597544</v>
      </c>
      <c r="AG239" s="81">
        <v>64.836737814151491</v>
      </c>
      <c r="AH239" s="81">
        <v>64.836802461548757</v>
      </c>
      <c r="AI239" s="81">
        <v>64.837104815521229</v>
      </c>
      <c r="AJ239" s="81">
        <v>64.837498724242195</v>
      </c>
      <c r="AK239" s="81">
        <v>64.837553504804717</v>
      </c>
    </row>
    <row r="240" spans="1:37" ht="15" outlineLevel="2" x14ac:dyDescent="0.25">
      <c r="A240" s="79" t="s">
        <v>209</v>
      </c>
      <c r="B240" s="79" t="s">
        <v>162</v>
      </c>
      <c r="C240" s="79" t="s">
        <v>213</v>
      </c>
      <c r="D240" s="79" t="s">
        <v>167</v>
      </c>
      <c r="E240" s="80" t="s">
        <v>85</v>
      </c>
      <c r="F240" s="80" t="s">
        <v>164</v>
      </c>
      <c r="G240" s="81" t="s">
        <v>416</v>
      </c>
      <c r="H240" s="81" t="s">
        <v>416</v>
      </c>
      <c r="I240" s="81" t="s">
        <v>416</v>
      </c>
      <c r="J240" s="81" t="s">
        <v>416</v>
      </c>
      <c r="K240" s="81" t="s">
        <v>416</v>
      </c>
      <c r="L240" s="81" t="s">
        <v>416</v>
      </c>
      <c r="M240" s="81" t="s">
        <v>416</v>
      </c>
      <c r="N240" s="81" t="s">
        <v>416</v>
      </c>
      <c r="O240" s="81" t="s">
        <v>416</v>
      </c>
      <c r="P240" s="81" t="s">
        <v>416</v>
      </c>
      <c r="Q240" s="81" t="s">
        <v>416</v>
      </c>
      <c r="R240" s="81" t="s">
        <v>416</v>
      </c>
      <c r="S240" s="81" t="s">
        <v>416</v>
      </c>
      <c r="T240" s="81" t="s">
        <v>416</v>
      </c>
      <c r="U240" s="81" t="s">
        <v>416</v>
      </c>
      <c r="V240" s="81" t="s">
        <v>416</v>
      </c>
      <c r="W240" s="81" t="s">
        <v>416</v>
      </c>
      <c r="X240" s="81">
        <v>51.42336992402317</v>
      </c>
      <c r="Y240" s="81">
        <v>51.429233403203909</v>
      </c>
      <c r="Z240" s="81">
        <v>51.432093676674292</v>
      </c>
      <c r="AA240" s="81">
        <v>51.436684895992045</v>
      </c>
      <c r="AB240" s="81">
        <v>51.436943543496398</v>
      </c>
      <c r="AC240" s="81">
        <v>51.438134599902831</v>
      </c>
      <c r="AD240" s="81">
        <v>51.439100823921564</v>
      </c>
      <c r="AE240" s="81">
        <v>51.438843598241561</v>
      </c>
      <c r="AF240" s="81">
        <v>51.441848728941679</v>
      </c>
      <c r="AG240" s="81">
        <v>51.445224665658493</v>
      </c>
      <c r="AH240" s="81">
        <v>51.445275932966403</v>
      </c>
      <c r="AI240" s="81">
        <v>51.445515708655122</v>
      </c>
      <c r="AJ240" s="81">
        <v>51.445828089981141</v>
      </c>
      <c r="AK240" s="81">
        <v>51.445871532595788</v>
      </c>
    </row>
    <row r="241" spans="1:37" ht="15" outlineLevel="2" x14ac:dyDescent="0.25">
      <c r="A241" s="82" t="s">
        <v>209</v>
      </c>
      <c r="B241" s="82" t="s">
        <v>162</v>
      </c>
      <c r="C241" s="82" t="s">
        <v>214</v>
      </c>
      <c r="D241" s="82" t="s">
        <v>114</v>
      </c>
      <c r="E241" s="83" t="s">
        <v>85</v>
      </c>
      <c r="F241" s="80" t="s">
        <v>164</v>
      </c>
      <c r="G241" s="81">
        <v>113.64526750292545</v>
      </c>
      <c r="H241" s="81">
        <v>113.64537886113447</v>
      </c>
      <c r="I241" s="81">
        <v>113.64537882135639</v>
      </c>
      <c r="J241" s="81">
        <v>113.64548021239823</v>
      </c>
      <c r="K241" s="81">
        <v>113.64558319645828</v>
      </c>
      <c r="L241" s="81">
        <v>113.64568437521618</v>
      </c>
      <c r="M241" s="81">
        <v>113.64578755698227</v>
      </c>
      <c r="N241" s="81">
        <v>113.64578732009512</v>
      </c>
      <c r="O241" s="81">
        <v>113.6459364159727</v>
      </c>
      <c r="P241" s="81">
        <v>113.64603211796909</v>
      </c>
      <c r="Q241" s="81">
        <v>113.64606887385715</v>
      </c>
      <c r="R241" s="81">
        <v>113.64608785440441</v>
      </c>
      <c r="S241" s="81">
        <v>113.64609323348255</v>
      </c>
      <c r="T241" s="81">
        <v>113.64609323348255</v>
      </c>
      <c r="U241" s="81">
        <v>113.64609323348255</v>
      </c>
      <c r="V241" s="81">
        <v>113.64610063036413</v>
      </c>
      <c r="W241" s="81">
        <v>113.64665956809041</v>
      </c>
      <c r="X241" s="81">
        <v>113.64911200020937</v>
      </c>
      <c r="Y241" s="81">
        <v>113.66208924150175</v>
      </c>
      <c r="Z241" s="81">
        <v>113.66841969102555</v>
      </c>
      <c r="AA241" s="81">
        <v>113.67858112574311</v>
      </c>
      <c r="AB241" s="81">
        <v>113.6791535727443</v>
      </c>
      <c r="AC241" s="81">
        <v>113.68178965720929</v>
      </c>
      <c r="AD241" s="81">
        <v>113.68392813538023</v>
      </c>
      <c r="AE241" s="81">
        <v>113.6833588352065</v>
      </c>
      <c r="AF241" s="81">
        <v>113.69000988742457</v>
      </c>
      <c r="AG241" s="81">
        <v>113.69748161948188</v>
      </c>
      <c r="AH241" s="81">
        <v>113.69759508594176</v>
      </c>
      <c r="AI241" s="81">
        <v>113.69812576523174</v>
      </c>
      <c r="AJ241" s="81">
        <v>113.69881713766067</v>
      </c>
      <c r="AK241" s="81">
        <v>113.69891328625692</v>
      </c>
    </row>
    <row r="242" spans="1:37" ht="15" outlineLevel="2" x14ac:dyDescent="0.25">
      <c r="A242" s="79" t="s">
        <v>209</v>
      </c>
      <c r="B242" s="79" t="s">
        <v>162</v>
      </c>
      <c r="C242" s="79" t="s">
        <v>214</v>
      </c>
      <c r="D242" s="79" t="s">
        <v>165</v>
      </c>
      <c r="E242" s="80" t="s">
        <v>85</v>
      </c>
      <c r="F242" s="80" t="s">
        <v>164</v>
      </c>
      <c r="G242" s="81" t="s">
        <v>416</v>
      </c>
      <c r="H242" s="81" t="s">
        <v>416</v>
      </c>
      <c r="I242" s="81" t="s">
        <v>416</v>
      </c>
      <c r="J242" s="81" t="s">
        <v>416</v>
      </c>
      <c r="K242" s="81" t="s">
        <v>416</v>
      </c>
      <c r="L242" s="81" t="s">
        <v>416</v>
      </c>
      <c r="M242" s="81" t="s">
        <v>416</v>
      </c>
      <c r="N242" s="81" t="s">
        <v>416</v>
      </c>
      <c r="O242" s="81" t="s">
        <v>416</v>
      </c>
      <c r="P242" s="81" t="s">
        <v>416</v>
      </c>
      <c r="Q242" s="81">
        <v>107.19839758048381</v>
      </c>
      <c r="R242" s="81">
        <v>107.19841548290351</v>
      </c>
      <c r="S242" s="81">
        <v>107.19842055644085</v>
      </c>
      <c r="T242" s="81">
        <v>107.19842055644084</v>
      </c>
      <c r="U242" s="81">
        <v>107.19842055644085</v>
      </c>
      <c r="V242" s="81">
        <v>107.19842753316688</v>
      </c>
      <c r="W242" s="81">
        <v>107.19895472227493</v>
      </c>
      <c r="X242" s="81">
        <v>107.20126785205744</v>
      </c>
      <c r="Y242" s="81">
        <v>107.21350796386169</v>
      </c>
      <c r="Z242" s="81">
        <v>107.21947883303159</v>
      </c>
      <c r="AA242" s="81">
        <v>107.2290630808877</v>
      </c>
      <c r="AB242" s="81">
        <v>107.22960301192074</v>
      </c>
      <c r="AC242" s="81">
        <v>107.23208936228208</v>
      </c>
      <c r="AD242" s="81">
        <v>107.23410637123753</v>
      </c>
      <c r="AE242" s="81">
        <v>107.23356940828681</v>
      </c>
      <c r="AF242" s="81">
        <v>107.23984266936989</v>
      </c>
      <c r="AG242" s="81">
        <v>107.2468899942745</v>
      </c>
      <c r="AH242" s="81">
        <v>107.24699701564553</v>
      </c>
      <c r="AI242" s="81">
        <v>107.2474975514447</v>
      </c>
      <c r="AJ242" s="81">
        <v>107.24814965273785</v>
      </c>
      <c r="AK242" s="81">
        <v>107.24824033992952</v>
      </c>
    </row>
    <row r="243" spans="1:37" ht="15" outlineLevel="2" x14ac:dyDescent="0.25">
      <c r="A243" s="82" t="s">
        <v>209</v>
      </c>
      <c r="B243" s="82" t="s">
        <v>162</v>
      </c>
      <c r="C243" s="82" t="s">
        <v>214</v>
      </c>
      <c r="D243" s="82" t="s">
        <v>166</v>
      </c>
      <c r="E243" s="83" t="s">
        <v>85</v>
      </c>
      <c r="F243" s="80" t="s">
        <v>164</v>
      </c>
      <c r="G243" s="81" t="s">
        <v>416</v>
      </c>
      <c r="H243" s="81" t="s">
        <v>416</v>
      </c>
      <c r="I243" s="81" t="s">
        <v>416</v>
      </c>
      <c r="J243" s="81" t="s">
        <v>416</v>
      </c>
      <c r="K243" s="81" t="s">
        <v>416</v>
      </c>
      <c r="L243" s="81" t="s">
        <v>416</v>
      </c>
      <c r="M243" s="81" t="s">
        <v>416</v>
      </c>
      <c r="N243" s="81" t="s">
        <v>416</v>
      </c>
      <c r="O243" s="81" t="s">
        <v>416</v>
      </c>
      <c r="P243" s="81" t="s">
        <v>416</v>
      </c>
      <c r="Q243" s="81" t="s">
        <v>416</v>
      </c>
      <c r="R243" s="81" t="s">
        <v>416</v>
      </c>
      <c r="S243" s="81" t="s">
        <v>416</v>
      </c>
      <c r="T243" s="81" t="s">
        <v>416</v>
      </c>
      <c r="U243" s="81">
        <v>98.385134758535997</v>
      </c>
      <c r="V243" s="81">
        <v>98.385141160953935</v>
      </c>
      <c r="W243" s="81">
        <v>98.385624953062674</v>
      </c>
      <c r="X243" s="81">
        <v>98.387747671302193</v>
      </c>
      <c r="Y243" s="81">
        <v>98.398980205151759</v>
      </c>
      <c r="Z243" s="81">
        <v>98.4044595660542</v>
      </c>
      <c r="AA243" s="81">
        <v>98.413254860589745</v>
      </c>
      <c r="AB243" s="81">
        <v>98.413750345737412</v>
      </c>
      <c r="AC243" s="81">
        <v>98.416032025434646</v>
      </c>
      <c r="AD243" s="81">
        <v>98.417882998834983</v>
      </c>
      <c r="AE243" s="81">
        <v>98.417390237443868</v>
      </c>
      <c r="AF243" s="81">
        <v>98.423147098050194</v>
      </c>
      <c r="AG243" s="81">
        <v>98.429614303318075</v>
      </c>
      <c r="AH243" s="81">
        <v>98.429712514935019</v>
      </c>
      <c r="AI243" s="81">
        <v>98.430171847774218</v>
      </c>
      <c r="AJ243" s="81">
        <v>98.430770269583249</v>
      </c>
      <c r="AK243" s="81">
        <v>98.430853491613107</v>
      </c>
    </row>
    <row r="244" spans="1:37" ht="15" outlineLevel="2" x14ac:dyDescent="0.25">
      <c r="A244" s="79" t="s">
        <v>209</v>
      </c>
      <c r="B244" s="79" t="s">
        <v>162</v>
      </c>
      <c r="C244" s="79" t="s">
        <v>214</v>
      </c>
      <c r="D244" s="79" t="s">
        <v>167</v>
      </c>
      <c r="E244" s="80" t="s">
        <v>85</v>
      </c>
      <c r="F244" s="80" t="s">
        <v>164</v>
      </c>
      <c r="G244" s="81" t="s">
        <v>416</v>
      </c>
      <c r="H244" s="81" t="s">
        <v>416</v>
      </c>
      <c r="I244" s="81" t="s">
        <v>416</v>
      </c>
      <c r="J244" s="81" t="s">
        <v>416</v>
      </c>
      <c r="K244" s="81" t="s">
        <v>416</v>
      </c>
      <c r="L244" s="81" t="s">
        <v>416</v>
      </c>
      <c r="M244" s="81" t="s">
        <v>416</v>
      </c>
      <c r="N244" s="81" t="s">
        <v>416</v>
      </c>
      <c r="O244" s="81" t="s">
        <v>416</v>
      </c>
      <c r="P244" s="81" t="s">
        <v>416</v>
      </c>
      <c r="Q244" s="81" t="s">
        <v>416</v>
      </c>
      <c r="R244" s="81" t="s">
        <v>416</v>
      </c>
      <c r="S244" s="81" t="s">
        <v>416</v>
      </c>
      <c r="T244" s="81" t="s">
        <v>416</v>
      </c>
      <c r="U244" s="81" t="s">
        <v>416</v>
      </c>
      <c r="V244" s="81" t="s">
        <v>416</v>
      </c>
      <c r="W244" s="81" t="s">
        <v>416</v>
      </c>
      <c r="X244" s="81">
        <v>135.40323718931197</v>
      </c>
      <c r="Y244" s="81">
        <v>135.41870140249699</v>
      </c>
      <c r="Z244" s="81">
        <v>135.42624502589024</v>
      </c>
      <c r="AA244" s="81">
        <v>135.43835380842714</v>
      </c>
      <c r="AB244" s="81">
        <v>135.4390359597615</v>
      </c>
      <c r="AC244" s="81">
        <v>135.44217722616943</v>
      </c>
      <c r="AD244" s="81">
        <v>135.44472552450057</v>
      </c>
      <c r="AE244" s="81">
        <v>135.44404712305493</v>
      </c>
      <c r="AF244" s="81">
        <v>135.45197278977312</v>
      </c>
      <c r="AG244" s="81">
        <v>135.46087641226057</v>
      </c>
      <c r="AH244" s="81">
        <v>135.46101162354967</v>
      </c>
      <c r="AI244" s="81">
        <v>135.46164400276558</v>
      </c>
      <c r="AJ244" s="81">
        <v>135.46246787051916</v>
      </c>
      <c r="AK244" s="81">
        <v>135.46258244513149</v>
      </c>
    </row>
    <row r="245" spans="1:37" ht="15" outlineLevel="2" x14ac:dyDescent="0.25">
      <c r="A245" s="82" t="s">
        <v>209</v>
      </c>
      <c r="B245" s="82" t="s">
        <v>162</v>
      </c>
      <c r="C245" s="82" t="s">
        <v>215</v>
      </c>
      <c r="D245" s="82" t="s">
        <v>114</v>
      </c>
      <c r="E245" s="83" t="s">
        <v>85</v>
      </c>
      <c r="F245" s="80" t="s">
        <v>164</v>
      </c>
      <c r="G245" s="81">
        <v>130.87247082948056</v>
      </c>
      <c r="H245" s="81">
        <v>130.87259908815253</v>
      </c>
      <c r="I245" s="81">
        <v>130.87259904233738</v>
      </c>
      <c r="J245" s="81">
        <v>130.87271582115849</v>
      </c>
      <c r="K245" s="81">
        <v>130.87283443476485</v>
      </c>
      <c r="L245" s="81">
        <v>130.8729509690844</v>
      </c>
      <c r="M245" s="81">
        <v>130.87306981040203</v>
      </c>
      <c r="N245" s="81">
        <v>130.87306953756328</v>
      </c>
      <c r="O245" s="81">
        <v>130.87324126122346</v>
      </c>
      <c r="P245" s="81">
        <v>130.87335148759175</v>
      </c>
      <c r="Q245" s="81">
        <v>130.873393821798</v>
      </c>
      <c r="R245" s="81">
        <v>130.87341568295935</v>
      </c>
      <c r="S245" s="81">
        <v>130.87342187840224</v>
      </c>
      <c r="T245" s="81">
        <v>130.87342187840221</v>
      </c>
      <c r="U245" s="81">
        <v>130.87342187840224</v>
      </c>
      <c r="V245" s="81">
        <v>130.87343039788371</v>
      </c>
      <c r="W245" s="81">
        <v>130.87407416371911</v>
      </c>
      <c r="X245" s="81">
        <v>130.87689879325734</v>
      </c>
      <c r="Y245" s="81">
        <v>130.89184554705153</v>
      </c>
      <c r="Z245" s="81">
        <v>130.8991367477241</v>
      </c>
      <c r="AA245" s="81">
        <v>130.91084034939865</v>
      </c>
      <c r="AB245" s="81">
        <v>130.91149967476633</v>
      </c>
      <c r="AC245" s="81">
        <v>130.91453582895284</v>
      </c>
      <c r="AD245" s="81">
        <v>130.91699885680251</v>
      </c>
      <c r="AE245" s="81">
        <v>130.91634315584579</v>
      </c>
      <c r="AF245" s="81">
        <v>130.92400361601108</v>
      </c>
      <c r="AG245" s="81">
        <v>130.93260930784967</v>
      </c>
      <c r="AH245" s="81">
        <v>130.93273999473462</v>
      </c>
      <c r="AI245" s="81">
        <v>130.93335121344526</v>
      </c>
      <c r="AJ245" s="81">
        <v>130.9341475131551</v>
      </c>
      <c r="AK245" s="81">
        <v>130.93425825390219</v>
      </c>
    </row>
    <row r="246" spans="1:37" ht="15" outlineLevel="2" x14ac:dyDescent="0.25">
      <c r="A246" s="79" t="s">
        <v>209</v>
      </c>
      <c r="B246" s="79" t="s">
        <v>162</v>
      </c>
      <c r="C246" s="79" t="s">
        <v>215</v>
      </c>
      <c r="D246" s="79" t="s">
        <v>165</v>
      </c>
      <c r="E246" s="80" t="s">
        <v>85</v>
      </c>
      <c r="F246" s="80" t="s">
        <v>164</v>
      </c>
      <c r="G246" s="81" t="s">
        <v>416</v>
      </c>
      <c r="H246" s="81" t="s">
        <v>416</v>
      </c>
      <c r="I246" s="81" t="s">
        <v>416</v>
      </c>
      <c r="J246" s="81" t="s">
        <v>416</v>
      </c>
      <c r="K246" s="81" t="s">
        <v>416</v>
      </c>
      <c r="L246" s="81" t="s">
        <v>416</v>
      </c>
      <c r="M246" s="81" t="s">
        <v>416</v>
      </c>
      <c r="N246" s="81" t="s">
        <v>416</v>
      </c>
      <c r="O246" s="81" t="s">
        <v>416</v>
      </c>
      <c r="P246" s="81" t="s">
        <v>416</v>
      </c>
      <c r="Q246" s="81">
        <v>121.35001599622885</v>
      </c>
      <c r="R246" s="81">
        <v>121.35003626496787</v>
      </c>
      <c r="S246" s="81">
        <v>121.35004200911899</v>
      </c>
      <c r="T246" s="81">
        <v>121.35004200911902</v>
      </c>
      <c r="U246" s="81">
        <v>121.35004200911899</v>
      </c>
      <c r="V246" s="81">
        <v>121.35004990801993</v>
      </c>
      <c r="W246" s="81">
        <v>121.35064678032221</v>
      </c>
      <c r="X246" s="81">
        <v>121.3532656566944</v>
      </c>
      <c r="Y246" s="81">
        <v>121.36712365110526</v>
      </c>
      <c r="Z246" s="81">
        <v>121.37388374226353</v>
      </c>
      <c r="AA246" s="81">
        <v>121.38473482396496</v>
      </c>
      <c r="AB246" s="81">
        <v>121.38534612240385</v>
      </c>
      <c r="AC246" s="81">
        <v>121.38816111543348</v>
      </c>
      <c r="AD246" s="81">
        <v>121.39044473009955</v>
      </c>
      <c r="AE246" s="81">
        <v>121.38983679206039</v>
      </c>
      <c r="AF246" s="81">
        <v>121.39693924491516</v>
      </c>
      <c r="AG246" s="81">
        <v>121.40491807637535</v>
      </c>
      <c r="AH246" s="81">
        <v>121.40503924369676</v>
      </c>
      <c r="AI246" s="81">
        <v>121.40560593968927</v>
      </c>
      <c r="AJ246" s="81">
        <v>121.4063442349124</v>
      </c>
      <c r="AK246" s="81">
        <v>121.40644690902317</v>
      </c>
    </row>
    <row r="247" spans="1:37" ht="15" outlineLevel="2" x14ac:dyDescent="0.25">
      <c r="A247" s="82" t="s">
        <v>209</v>
      </c>
      <c r="B247" s="82" t="s">
        <v>162</v>
      </c>
      <c r="C247" s="82" t="s">
        <v>215</v>
      </c>
      <c r="D247" s="82" t="s">
        <v>166</v>
      </c>
      <c r="E247" s="83" t="s">
        <v>85</v>
      </c>
      <c r="F247" s="80" t="s">
        <v>164</v>
      </c>
      <c r="G247" s="81" t="s">
        <v>416</v>
      </c>
      <c r="H247" s="81" t="s">
        <v>416</v>
      </c>
      <c r="I247" s="81" t="s">
        <v>416</v>
      </c>
      <c r="J247" s="81" t="s">
        <v>416</v>
      </c>
      <c r="K247" s="81" t="s">
        <v>416</v>
      </c>
      <c r="L247" s="81" t="s">
        <v>416</v>
      </c>
      <c r="M247" s="81" t="s">
        <v>416</v>
      </c>
      <c r="N247" s="81" t="s">
        <v>416</v>
      </c>
      <c r="O247" s="81" t="s">
        <v>416</v>
      </c>
      <c r="P247" s="81" t="s">
        <v>416</v>
      </c>
      <c r="Q247" s="81" t="s">
        <v>416</v>
      </c>
      <c r="R247" s="81" t="s">
        <v>416</v>
      </c>
      <c r="S247" s="81" t="s">
        <v>416</v>
      </c>
      <c r="T247" s="81" t="s">
        <v>416</v>
      </c>
      <c r="U247" s="81">
        <v>120.2820626063826</v>
      </c>
      <c r="V247" s="81">
        <v>120.28207043568983</v>
      </c>
      <c r="W247" s="81">
        <v>120.28266204921547</v>
      </c>
      <c r="X247" s="81">
        <v>120.2852578518317</v>
      </c>
      <c r="Y247" s="81">
        <v>120.29899374961174</v>
      </c>
      <c r="Z247" s="81">
        <v>120.30569428061075</v>
      </c>
      <c r="AA247" s="81">
        <v>120.31644975825304</v>
      </c>
      <c r="AB247" s="81">
        <v>120.31705567081303</v>
      </c>
      <c r="AC247" s="81">
        <v>120.31984586218998</v>
      </c>
      <c r="AD247" s="81">
        <v>120.32210935694202</v>
      </c>
      <c r="AE247" s="81">
        <v>120.32150677517474</v>
      </c>
      <c r="AF247" s="81">
        <v>120.32854665147343</v>
      </c>
      <c r="AG247" s="81">
        <v>120.33645518499509</v>
      </c>
      <c r="AH247" s="81">
        <v>120.33657528476506</v>
      </c>
      <c r="AI247" s="81">
        <v>120.33713698785103</v>
      </c>
      <c r="AJ247" s="81">
        <v>120.337868778283</v>
      </c>
      <c r="AK247" s="81">
        <v>120.33797054777781</v>
      </c>
    </row>
    <row r="248" spans="1:37" ht="15" outlineLevel="2" x14ac:dyDescent="0.25">
      <c r="A248" s="79" t="s">
        <v>209</v>
      </c>
      <c r="B248" s="79" t="s">
        <v>162</v>
      </c>
      <c r="C248" s="79" t="s">
        <v>215</v>
      </c>
      <c r="D248" s="79" t="s">
        <v>167</v>
      </c>
      <c r="E248" s="80" t="s">
        <v>85</v>
      </c>
      <c r="F248" s="80" t="s">
        <v>164</v>
      </c>
      <c r="G248" s="81" t="s">
        <v>416</v>
      </c>
      <c r="H248" s="81" t="s">
        <v>416</v>
      </c>
      <c r="I248" s="81" t="s">
        <v>416</v>
      </c>
      <c r="J248" s="81" t="s">
        <v>416</v>
      </c>
      <c r="K248" s="81" t="s">
        <v>416</v>
      </c>
      <c r="L248" s="81" t="s">
        <v>416</v>
      </c>
      <c r="M248" s="81" t="s">
        <v>416</v>
      </c>
      <c r="N248" s="81" t="s">
        <v>416</v>
      </c>
      <c r="O248" s="81" t="s">
        <v>416</v>
      </c>
      <c r="P248" s="81" t="s">
        <v>416</v>
      </c>
      <c r="Q248" s="81" t="s">
        <v>416</v>
      </c>
      <c r="R248" s="81" t="s">
        <v>416</v>
      </c>
      <c r="S248" s="81" t="s">
        <v>416</v>
      </c>
      <c r="T248" s="81" t="s">
        <v>416</v>
      </c>
      <c r="U248" s="81" t="s">
        <v>416</v>
      </c>
      <c r="V248" s="81" t="s">
        <v>416</v>
      </c>
      <c r="W248" s="81" t="s">
        <v>416</v>
      </c>
      <c r="X248" s="81">
        <v>135.56336001578285</v>
      </c>
      <c r="Y248" s="81">
        <v>135.57884253450607</v>
      </c>
      <c r="Z248" s="81">
        <v>135.58639508755414</v>
      </c>
      <c r="AA248" s="81">
        <v>135.59851820368681</v>
      </c>
      <c r="AB248" s="81">
        <v>135.59920116250791</v>
      </c>
      <c r="AC248" s="81">
        <v>135.60234614734443</v>
      </c>
      <c r="AD248" s="81">
        <v>135.60489746218667</v>
      </c>
      <c r="AE248" s="81">
        <v>135.60421825769328</v>
      </c>
      <c r="AF248" s="81">
        <v>135.61215330630449</v>
      </c>
      <c r="AG248" s="81">
        <v>135.62106746832598</v>
      </c>
      <c r="AH248" s="81">
        <v>135.62120283966948</v>
      </c>
      <c r="AI248" s="81">
        <v>135.62183596745513</v>
      </c>
      <c r="AJ248" s="81">
        <v>135.62266081045021</v>
      </c>
      <c r="AK248" s="81">
        <v>135.62277552068858</v>
      </c>
    </row>
    <row r="249" spans="1:37" ht="15" outlineLevel="1" x14ac:dyDescent="0.25">
      <c r="A249" s="87" t="s">
        <v>216</v>
      </c>
      <c r="B249" s="88"/>
      <c r="C249" s="88"/>
      <c r="D249" s="88"/>
      <c r="E249" s="89"/>
      <c r="F249" s="89"/>
      <c r="G249" s="81">
        <v>109.49931735345783</v>
      </c>
      <c r="H249" s="81">
        <v>109.4990498692523</v>
      </c>
      <c r="I249" s="81">
        <v>109.50049275887288</v>
      </c>
      <c r="J249" s="81">
        <v>109.50062811389623</v>
      </c>
      <c r="K249" s="81">
        <v>109.50071451567355</v>
      </c>
      <c r="L249" s="81">
        <v>109.49910184771976</v>
      </c>
      <c r="M249" s="81">
        <v>109.50092183234901</v>
      </c>
      <c r="N249" s="81">
        <v>109.50008189442008</v>
      </c>
      <c r="O249" s="81">
        <v>109.50083484745458</v>
      </c>
      <c r="P249" s="81">
        <v>109.50046716434451</v>
      </c>
      <c r="Q249" s="81">
        <v>107.97092341478489</v>
      </c>
      <c r="R249" s="81">
        <v>106.9018415985891</v>
      </c>
      <c r="S249" s="81">
        <v>106.13727863299255</v>
      </c>
      <c r="T249" s="81">
        <v>105.67589755746454</v>
      </c>
      <c r="U249" s="81">
        <v>104.33979791338506</v>
      </c>
      <c r="V249" s="81">
        <v>103.44669124682831</v>
      </c>
      <c r="W249" s="81">
        <v>102.57203112651567</v>
      </c>
      <c r="X249" s="81">
        <v>103.78650721075273</v>
      </c>
      <c r="Y249" s="81">
        <v>104.86267354670821</v>
      </c>
      <c r="Z249" s="81">
        <v>104.51793155711468</v>
      </c>
      <c r="AA249" s="81">
        <v>105.61396702003798</v>
      </c>
      <c r="AB249" s="81">
        <v>106.49538236829389</v>
      </c>
      <c r="AC249" s="81">
        <v>106.9949703295822</v>
      </c>
      <c r="AD249" s="81">
        <v>108.01261747998339</v>
      </c>
      <c r="AE249" s="81">
        <v>108.91784408520648</v>
      </c>
      <c r="AF249" s="81">
        <v>109.73537376008295</v>
      </c>
      <c r="AG249" s="81">
        <v>110.57763174735015</v>
      </c>
      <c r="AH249" s="81">
        <v>110.74120853783261</v>
      </c>
      <c r="AI249" s="81">
        <v>112.78006896313907</v>
      </c>
      <c r="AJ249" s="81">
        <v>113.48957998773163</v>
      </c>
      <c r="AK249" s="81">
        <v>114.39928052302366</v>
      </c>
    </row>
    <row r="253" spans="1:37" s="90" customFormat="1" ht="15" x14ac:dyDescent="0.25">
      <c r="E253" s="91" t="s">
        <v>217</v>
      </c>
      <c r="F253" s="91"/>
      <c r="G253" s="92">
        <v>1990</v>
      </c>
      <c r="H253" s="92">
        <v>1991</v>
      </c>
      <c r="I253" s="92">
        <v>1992</v>
      </c>
      <c r="J253" s="92">
        <v>1993</v>
      </c>
      <c r="K253" s="92">
        <v>1994</v>
      </c>
      <c r="L253" s="92">
        <v>1995</v>
      </c>
      <c r="M253" s="92">
        <v>1996</v>
      </c>
      <c r="N253" s="92">
        <v>1997</v>
      </c>
      <c r="O253" s="92">
        <v>1998</v>
      </c>
      <c r="P253" s="92">
        <v>1999</v>
      </c>
      <c r="Q253" s="92">
        <v>2000</v>
      </c>
      <c r="R253" s="92">
        <v>2001</v>
      </c>
      <c r="S253" s="92">
        <v>2002</v>
      </c>
      <c r="T253" s="92">
        <v>2003</v>
      </c>
      <c r="U253" s="92">
        <v>2004</v>
      </c>
      <c r="V253" s="92">
        <v>2005</v>
      </c>
      <c r="W253" s="92">
        <v>2006</v>
      </c>
      <c r="X253" s="92">
        <v>2007</v>
      </c>
      <c r="Y253" s="92">
        <v>2008</v>
      </c>
      <c r="Z253" s="92">
        <v>2009</v>
      </c>
      <c r="AA253" s="92">
        <v>2010</v>
      </c>
      <c r="AB253" s="92">
        <v>2011</v>
      </c>
      <c r="AC253" s="92">
        <v>2012</v>
      </c>
      <c r="AD253" s="92">
        <v>2013</v>
      </c>
      <c r="AE253" s="92">
        <v>2014</v>
      </c>
      <c r="AF253" s="92">
        <v>2015</v>
      </c>
      <c r="AG253" s="92">
        <v>2016</v>
      </c>
      <c r="AH253" s="92">
        <v>2017</v>
      </c>
      <c r="AI253" s="92">
        <v>2018</v>
      </c>
      <c r="AJ253" s="92">
        <v>2019</v>
      </c>
      <c r="AK253" s="92">
        <v>2020</v>
      </c>
    </row>
    <row r="254" spans="1:37" s="90" customFormat="1" ht="15" x14ac:dyDescent="0.25">
      <c r="F254" s="90" t="s">
        <v>218</v>
      </c>
      <c r="G254" s="90">
        <f t="shared" ref="G254:AK254" si="0">G91</f>
        <v>169.98875004450147</v>
      </c>
      <c r="H254" s="90">
        <f t="shared" si="0"/>
        <v>169.59905673565646</v>
      </c>
      <c r="I254" s="90">
        <f t="shared" si="0"/>
        <v>168.77319463290314</v>
      </c>
      <c r="J254" s="90">
        <f t="shared" si="0"/>
        <v>168.09554648478198</v>
      </c>
      <c r="K254" s="90">
        <f t="shared" si="0"/>
        <v>167.31221010533326</v>
      </c>
      <c r="L254" s="90">
        <f t="shared" si="0"/>
        <v>166.66379236865006</v>
      </c>
      <c r="M254" s="90">
        <f t="shared" si="0"/>
        <v>165.79040881568338</v>
      </c>
      <c r="N254" s="90">
        <f t="shared" si="0"/>
        <v>164.76182028014111</v>
      </c>
      <c r="O254" s="90">
        <f t="shared" si="0"/>
        <v>164.23950967178337</v>
      </c>
      <c r="P254" s="90">
        <f t="shared" si="0"/>
        <v>163.33275391694195</v>
      </c>
      <c r="Q254" s="90">
        <f t="shared" si="0"/>
        <v>162.37474337890978</v>
      </c>
      <c r="R254" s="90">
        <f t="shared" si="0"/>
        <v>162.35673797277525</v>
      </c>
      <c r="S254" s="90">
        <f t="shared" si="0"/>
        <v>163.0812828194305</v>
      </c>
      <c r="T254" s="90">
        <f t="shared" si="0"/>
        <v>163.77743989749794</v>
      </c>
      <c r="U254" s="90">
        <f t="shared" si="0"/>
        <v>164.69507032054869</v>
      </c>
      <c r="V254" s="90">
        <f t="shared" si="0"/>
        <v>165.81144568301735</v>
      </c>
      <c r="W254" s="90">
        <f t="shared" si="0"/>
        <v>167.67075053575266</v>
      </c>
      <c r="X254" s="90">
        <f t="shared" si="0"/>
        <v>169.52985518634409</v>
      </c>
      <c r="Y254" s="90">
        <f t="shared" si="0"/>
        <v>167.01928010035516</v>
      </c>
      <c r="Z254" s="90">
        <f t="shared" si="0"/>
        <v>167.00394703707354</v>
      </c>
      <c r="AA254" s="90">
        <f t="shared" si="0"/>
        <v>167.36559939363991</v>
      </c>
      <c r="AB254" s="90">
        <f t="shared" si="0"/>
        <v>167.00803576508315</v>
      </c>
      <c r="AC254" s="90">
        <f t="shared" si="0"/>
        <v>166.48434787606445</v>
      </c>
      <c r="AD254" s="90">
        <f t="shared" si="0"/>
        <v>165.79871256308124</v>
      </c>
      <c r="AE254" s="90">
        <f t="shared" si="0"/>
        <v>165.15075177238606</v>
      </c>
      <c r="AF254" s="90">
        <f t="shared" si="0"/>
        <v>164.44262419686945</v>
      </c>
      <c r="AG254" s="90">
        <f t="shared" si="0"/>
        <v>163.77040121562058</v>
      </c>
      <c r="AH254" s="90">
        <f t="shared" si="0"/>
        <v>163.34890565708187</v>
      </c>
      <c r="AI254" s="90">
        <f t="shared" si="0"/>
        <v>162.65454333394769</v>
      </c>
      <c r="AJ254" s="90">
        <f t="shared" si="0"/>
        <v>162.00629763857859</v>
      </c>
      <c r="AK254" s="90">
        <f t="shared" si="0"/>
        <v>161.28967330877435</v>
      </c>
    </row>
    <row r="255" spans="1:37" s="90" customFormat="1" ht="15" x14ac:dyDescent="0.25">
      <c r="F255" s="90" t="s">
        <v>219</v>
      </c>
      <c r="G255" s="90">
        <f t="shared" ref="G255:AK255" si="1">G140</f>
        <v>222.48670893158121</v>
      </c>
      <c r="H255" s="90">
        <f t="shared" si="1"/>
        <v>222.52180142851248</v>
      </c>
      <c r="I255" s="90">
        <f t="shared" si="1"/>
        <v>222.47365166873891</v>
      </c>
      <c r="J255" s="90">
        <f t="shared" si="1"/>
        <v>222.290779698092</v>
      </c>
      <c r="K255" s="90">
        <f t="shared" si="1"/>
        <v>220.49095874057619</v>
      </c>
      <c r="L255" s="90">
        <f t="shared" si="1"/>
        <v>218.6112770824561</v>
      </c>
      <c r="M255" s="90">
        <f t="shared" si="1"/>
        <v>215.17468680941244</v>
      </c>
      <c r="N255" s="90">
        <f t="shared" si="1"/>
        <v>211.40698107347666</v>
      </c>
      <c r="O255" s="90">
        <f t="shared" si="1"/>
        <v>209.95271471166268</v>
      </c>
      <c r="P255" s="90">
        <f t="shared" si="1"/>
        <v>207.97237653999525</v>
      </c>
      <c r="Q255" s="90">
        <f t="shared" si="1"/>
        <v>206.60630348391138</v>
      </c>
      <c r="R255" s="90">
        <f t="shared" si="1"/>
        <v>205.13702023582499</v>
      </c>
      <c r="S255" s="90">
        <f t="shared" si="1"/>
        <v>204.42089061009895</v>
      </c>
      <c r="T255" s="90">
        <f t="shared" si="1"/>
        <v>203.757054613289</v>
      </c>
      <c r="U255" s="90">
        <f t="shared" si="1"/>
        <v>203.95879955304747</v>
      </c>
      <c r="V255" s="90">
        <f t="shared" si="1"/>
        <v>205.09014441541166</v>
      </c>
      <c r="W255" s="90">
        <f t="shared" si="1"/>
        <v>206.27100411193376</v>
      </c>
      <c r="X255" s="90">
        <f t="shared" si="1"/>
        <v>207.69904050355521</v>
      </c>
      <c r="Y255" s="90">
        <f t="shared" si="1"/>
        <v>210.07253139075024</v>
      </c>
      <c r="Z255" s="90">
        <f t="shared" si="1"/>
        <v>210.49766953658229</v>
      </c>
      <c r="AA255" s="90">
        <f t="shared" si="1"/>
        <v>211.20670918954968</v>
      </c>
      <c r="AB255" s="90">
        <f t="shared" si="1"/>
        <v>211.95014765695774</v>
      </c>
      <c r="AC255" s="90">
        <f t="shared" si="1"/>
        <v>212.30558241263697</v>
      </c>
      <c r="AD255" s="90">
        <f t="shared" si="1"/>
        <v>212.84798078587988</v>
      </c>
      <c r="AE255" s="90">
        <f t="shared" si="1"/>
        <v>214.11310253455719</v>
      </c>
      <c r="AF255" s="90">
        <f t="shared" si="1"/>
        <v>215.28283494829336</v>
      </c>
      <c r="AG255" s="90">
        <f t="shared" si="1"/>
        <v>216.45384492210778</v>
      </c>
      <c r="AH255" s="90">
        <f t="shared" si="1"/>
        <v>218.33877365549455</v>
      </c>
      <c r="AI255" s="90">
        <f t="shared" si="1"/>
        <v>218.55944396735759</v>
      </c>
      <c r="AJ255" s="90">
        <f t="shared" si="1"/>
        <v>219.44006969883665</v>
      </c>
      <c r="AK255" s="90">
        <f t="shared" si="1"/>
        <v>220.17582467362897</v>
      </c>
    </row>
    <row r="256" spans="1:37" s="90" customFormat="1" ht="15" x14ac:dyDescent="0.25">
      <c r="F256" s="90" t="s">
        <v>220</v>
      </c>
      <c r="G256" s="90">
        <f t="shared" ref="G256:AK256" si="2">G212</f>
        <v>684.59367247211833</v>
      </c>
      <c r="H256" s="90">
        <f t="shared" si="2"/>
        <v>676.42793810848104</v>
      </c>
      <c r="I256" s="90">
        <f t="shared" si="2"/>
        <v>697.16255961037109</v>
      </c>
      <c r="J256" s="90">
        <f t="shared" si="2"/>
        <v>701.93035630899442</v>
      </c>
      <c r="K256" s="90">
        <f t="shared" si="2"/>
        <v>707.80708492783401</v>
      </c>
      <c r="L256" s="90">
        <f t="shared" si="2"/>
        <v>703.71434863064462</v>
      </c>
      <c r="M256" s="90">
        <f t="shared" si="2"/>
        <v>696.63394095958949</v>
      </c>
      <c r="N256" s="90">
        <f t="shared" si="2"/>
        <v>684.72244792296362</v>
      </c>
      <c r="O256" s="90">
        <f t="shared" si="2"/>
        <v>678.9634001664075</v>
      </c>
      <c r="P256" s="90">
        <f t="shared" si="2"/>
        <v>680.06731842860972</v>
      </c>
      <c r="Q256" s="90">
        <f t="shared" si="2"/>
        <v>670.85258263249113</v>
      </c>
      <c r="R256" s="90">
        <f t="shared" si="2"/>
        <v>665.18886849725379</v>
      </c>
      <c r="S256" s="90">
        <f t="shared" si="2"/>
        <v>664.56729937562523</v>
      </c>
      <c r="T256" s="90">
        <f t="shared" si="2"/>
        <v>666.50696578900704</v>
      </c>
      <c r="U256" s="90">
        <f t="shared" si="2"/>
        <v>666.85272319213789</v>
      </c>
      <c r="V256" s="90">
        <f t="shared" si="2"/>
        <v>673.2315625791274</v>
      </c>
      <c r="W256" s="90">
        <f t="shared" si="2"/>
        <v>675.96864453823605</v>
      </c>
      <c r="X256" s="90">
        <f t="shared" si="2"/>
        <v>676.52420156459925</v>
      </c>
      <c r="Y256" s="90">
        <f t="shared" si="2"/>
        <v>676.64927958202668</v>
      </c>
      <c r="Z256" s="90">
        <f t="shared" si="2"/>
        <v>669.88790125595938</v>
      </c>
      <c r="AA256" s="90">
        <f t="shared" si="2"/>
        <v>674.114446013666</v>
      </c>
      <c r="AB256" s="90">
        <f t="shared" si="2"/>
        <v>664.72501016896661</v>
      </c>
      <c r="AC256" s="90">
        <f t="shared" si="2"/>
        <v>664.80953478185506</v>
      </c>
      <c r="AD256" s="90">
        <f t="shared" si="2"/>
        <v>670.29429569645492</v>
      </c>
      <c r="AE256" s="90">
        <f t="shared" si="2"/>
        <v>672.25637826148443</v>
      </c>
      <c r="AF256" s="90">
        <f t="shared" si="2"/>
        <v>675.9009895625511</v>
      </c>
      <c r="AG256" s="90">
        <f t="shared" si="2"/>
        <v>686.68310160662668</v>
      </c>
      <c r="AH256" s="90">
        <f t="shared" si="2"/>
        <v>691.99274305944152</v>
      </c>
      <c r="AI256" s="90">
        <f t="shared" si="2"/>
        <v>696.88149194470657</v>
      </c>
      <c r="AJ256" s="90">
        <f t="shared" si="2"/>
        <v>700.17311243850429</v>
      </c>
      <c r="AK256" s="90">
        <f t="shared" si="2"/>
        <v>702.65102296985219</v>
      </c>
    </row>
    <row r="257" spans="6:37" s="90" customFormat="1" ht="15" x14ac:dyDescent="0.25">
      <c r="F257" s="90" t="s">
        <v>205</v>
      </c>
      <c r="G257" s="90">
        <f t="shared" ref="G257:AK257" si="3">G227</f>
        <v>767.5192936661399</v>
      </c>
      <c r="H257" s="90">
        <f t="shared" si="3"/>
        <v>765.96646438536288</v>
      </c>
      <c r="I257" s="90">
        <f t="shared" si="3"/>
        <v>761.94347593102589</v>
      </c>
      <c r="J257" s="90">
        <f t="shared" si="3"/>
        <v>761.8980235319259</v>
      </c>
      <c r="K257" s="90">
        <f t="shared" si="3"/>
        <v>736.06251324834193</v>
      </c>
      <c r="L257" s="90">
        <f t="shared" si="3"/>
        <v>732.92479570986995</v>
      </c>
      <c r="M257" s="90">
        <f t="shared" si="3"/>
        <v>725.78092391706525</v>
      </c>
      <c r="N257" s="90">
        <f t="shared" si="3"/>
        <v>712.82741116767352</v>
      </c>
      <c r="O257" s="90">
        <f t="shared" si="3"/>
        <v>708.91601395024202</v>
      </c>
      <c r="P257" s="90">
        <f t="shared" si="3"/>
        <v>702.32506102161312</v>
      </c>
      <c r="Q257" s="90">
        <f t="shared" si="3"/>
        <v>698.58366231223647</v>
      </c>
      <c r="R257" s="90">
        <f t="shared" si="3"/>
        <v>695.73299953321145</v>
      </c>
      <c r="S257" s="90">
        <f t="shared" si="3"/>
        <v>698.07813432939315</v>
      </c>
      <c r="T257" s="90">
        <f t="shared" si="3"/>
        <v>697.87944808578879</v>
      </c>
      <c r="U257" s="90">
        <f t="shared" si="3"/>
        <v>698.16916989304866</v>
      </c>
      <c r="V257" s="90">
        <f t="shared" si="3"/>
        <v>698.35659819710327</v>
      </c>
      <c r="W257" s="90">
        <f t="shared" si="3"/>
        <v>699.87228099430376</v>
      </c>
      <c r="X257" s="90">
        <f t="shared" si="3"/>
        <v>700.9001184484174</v>
      </c>
      <c r="Y257" s="90">
        <f t="shared" si="3"/>
        <v>702.47139130092989</v>
      </c>
      <c r="Z257" s="90">
        <f t="shared" si="3"/>
        <v>702.66108230972384</v>
      </c>
      <c r="AA257" s="90">
        <f t="shared" si="3"/>
        <v>702.82228670445409</v>
      </c>
      <c r="AB257" s="90">
        <f t="shared" si="3"/>
        <v>702.177885722886</v>
      </c>
      <c r="AC257" s="90">
        <f t="shared" si="3"/>
        <v>701.10935482584364</v>
      </c>
      <c r="AD257" s="90">
        <f t="shared" si="3"/>
        <v>699.79372294270388</v>
      </c>
      <c r="AE257" s="90">
        <f t="shared" si="3"/>
        <v>699.28479306513259</v>
      </c>
      <c r="AF257" s="90">
        <f t="shared" si="3"/>
        <v>699.53574310618069</v>
      </c>
      <c r="AG257" s="90">
        <f t="shared" si="3"/>
        <v>700.85424815962449</v>
      </c>
      <c r="AH257" s="90">
        <f t="shared" si="3"/>
        <v>701.92951497197441</v>
      </c>
      <c r="AI257" s="90">
        <f t="shared" si="3"/>
        <v>703.41791949208027</v>
      </c>
      <c r="AJ257" s="90">
        <f t="shared" si="3"/>
        <v>705.87869905686046</v>
      </c>
      <c r="AK257" s="90">
        <f t="shared" si="3"/>
        <v>705.11767804753254</v>
      </c>
    </row>
    <row r="258" spans="6:37" s="90" customFormat="1" ht="15" x14ac:dyDescent="0.25">
      <c r="F258" s="90" t="s">
        <v>221</v>
      </c>
      <c r="G258" s="90">
        <f t="shared" ref="G258:AK258" si="4">G249</f>
        <v>109.49931735345783</v>
      </c>
      <c r="H258" s="90">
        <f t="shared" si="4"/>
        <v>109.4990498692523</v>
      </c>
      <c r="I258" s="90">
        <f t="shared" si="4"/>
        <v>109.50049275887288</v>
      </c>
      <c r="J258" s="90">
        <f t="shared" si="4"/>
        <v>109.50062811389623</v>
      </c>
      <c r="K258" s="90">
        <f t="shared" si="4"/>
        <v>109.50071451567355</v>
      </c>
      <c r="L258" s="90">
        <f t="shared" si="4"/>
        <v>109.49910184771976</v>
      </c>
      <c r="M258" s="90">
        <f t="shared" si="4"/>
        <v>109.50092183234901</v>
      </c>
      <c r="N258" s="90">
        <f t="shared" si="4"/>
        <v>109.50008189442008</v>
      </c>
      <c r="O258" s="90">
        <f t="shared" si="4"/>
        <v>109.50083484745458</v>
      </c>
      <c r="P258" s="90">
        <f t="shared" si="4"/>
        <v>109.50046716434451</v>
      </c>
      <c r="Q258" s="90">
        <f t="shared" si="4"/>
        <v>107.97092341478489</v>
      </c>
      <c r="R258" s="90">
        <f t="shared" si="4"/>
        <v>106.9018415985891</v>
      </c>
      <c r="S258" s="90">
        <f t="shared" si="4"/>
        <v>106.13727863299255</v>
      </c>
      <c r="T258" s="90">
        <f t="shared" si="4"/>
        <v>105.67589755746454</v>
      </c>
      <c r="U258" s="90">
        <f t="shared" si="4"/>
        <v>104.33979791338506</v>
      </c>
      <c r="V258" s="90">
        <f t="shared" si="4"/>
        <v>103.44669124682831</v>
      </c>
      <c r="W258" s="90">
        <f t="shared" si="4"/>
        <v>102.57203112651567</v>
      </c>
      <c r="X258" s="90">
        <f t="shared" si="4"/>
        <v>103.78650721075273</v>
      </c>
      <c r="Y258" s="90">
        <f t="shared" si="4"/>
        <v>104.86267354670821</v>
      </c>
      <c r="Z258" s="90">
        <f t="shared" si="4"/>
        <v>104.51793155711468</v>
      </c>
      <c r="AA258" s="90">
        <f t="shared" si="4"/>
        <v>105.61396702003798</v>
      </c>
      <c r="AB258" s="90">
        <f t="shared" si="4"/>
        <v>106.49538236829389</v>
      </c>
      <c r="AC258" s="90">
        <f t="shared" si="4"/>
        <v>106.9949703295822</v>
      </c>
      <c r="AD258" s="90">
        <f t="shared" si="4"/>
        <v>108.01261747998339</v>
      </c>
      <c r="AE258" s="90">
        <f t="shared" si="4"/>
        <v>108.91784408520648</v>
      </c>
      <c r="AF258" s="90">
        <f t="shared" si="4"/>
        <v>109.73537376008295</v>
      </c>
      <c r="AG258" s="90">
        <f t="shared" si="4"/>
        <v>110.57763174735015</v>
      </c>
      <c r="AH258" s="90">
        <f t="shared" si="4"/>
        <v>110.74120853783261</v>
      </c>
      <c r="AI258" s="90">
        <f t="shared" si="4"/>
        <v>112.78006896313907</v>
      </c>
      <c r="AJ258" s="90">
        <f t="shared" si="4"/>
        <v>113.48957998773163</v>
      </c>
      <c r="AK258" s="90">
        <f t="shared" si="4"/>
        <v>114.39928052302366</v>
      </c>
    </row>
  </sheetData>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C6905F-CF40-4BF0-A1FD-332DA96BCF75}">
  <sheetPr>
    <tabColor rgb="FFFFC000"/>
  </sheetPr>
  <dimension ref="A1:AK258"/>
  <sheetViews>
    <sheetView zoomScale="75" zoomScaleNormal="75" workbookViewId="0">
      <pane ySplit="1" topLeftCell="A2" activePane="bottomLeft" state="frozen"/>
      <selection activeCell="I37" sqref="I37"/>
      <selection pane="bottomLeft" activeCell="I37" sqref="I37"/>
    </sheetView>
  </sheetViews>
  <sheetFormatPr defaultRowHeight="12.75" outlineLevelRow="2" x14ac:dyDescent="0.2"/>
  <cols>
    <col min="1" max="4" width="17.42578125" style="78" customWidth="1"/>
    <col min="5" max="5" width="8.85546875" style="78" bestFit="1" customWidth="1"/>
    <col min="6" max="6" width="14.42578125" style="78" customWidth="1"/>
    <col min="7" max="36" width="7.7109375" style="78" bestFit="1" customWidth="1"/>
    <col min="37" max="37" width="7.7109375" style="78" customWidth="1"/>
    <col min="38" max="40" width="9.140625" style="78"/>
    <col min="41" max="41" width="11.42578125" style="78" bestFit="1" customWidth="1"/>
    <col min="42" max="16384" width="9.140625" style="78"/>
  </cols>
  <sheetData>
    <row r="1" spans="1:37" ht="15" x14ac:dyDescent="0.25">
      <c r="A1" s="77" t="s">
        <v>124</v>
      </c>
      <c r="B1" s="77" t="s">
        <v>125</v>
      </c>
      <c r="C1" s="77" t="s">
        <v>126</v>
      </c>
      <c r="D1" s="77" t="s">
        <v>127</v>
      </c>
      <c r="E1" s="77" t="s">
        <v>128</v>
      </c>
      <c r="F1" s="77" t="s">
        <v>129</v>
      </c>
      <c r="G1" s="77" t="s">
        <v>130</v>
      </c>
      <c r="H1" s="77" t="s">
        <v>131</v>
      </c>
      <c r="I1" s="77" t="s">
        <v>132</v>
      </c>
      <c r="J1" s="77" t="s">
        <v>133</v>
      </c>
      <c r="K1" s="77" t="s">
        <v>134</v>
      </c>
      <c r="L1" s="77" t="s">
        <v>135</v>
      </c>
      <c r="M1" s="77" t="s">
        <v>136</v>
      </c>
      <c r="N1" s="77" t="s">
        <v>137</v>
      </c>
      <c r="O1" s="77" t="s">
        <v>138</v>
      </c>
      <c r="P1" s="77" t="s">
        <v>139</v>
      </c>
      <c r="Q1" s="77" t="s">
        <v>140</v>
      </c>
      <c r="R1" s="77" t="s">
        <v>141</v>
      </c>
      <c r="S1" s="77" t="s">
        <v>142</v>
      </c>
      <c r="T1" s="77" t="s">
        <v>143</v>
      </c>
      <c r="U1" s="77" t="s">
        <v>144</v>
      </c>
      <c r="V1" s="77" t="s">
        <v>145</v>
      </c>
      <c r="W1" s="77" t="s">
        <v>146</v>
      </c>
      <c r="X1" s="77" t="s">
        <v>147</v>
      </c>
      <c r="Y1" s="77" t="s">
        <v>148</v>
      </c>
      <c r="Z1" s="77" t="s">
        <v>149</v>
      </c>
      <c r="AA1" s="77" t="s">
        <v>150</v>
      </c>
      <c r="AB1" s="77" t="s">
        <v>151</v>
      </c>
      <c r="AC1" s="77" t="s">
        <v>152</v>
      </c>
      <c r="AD1" s="77" t="s">
        <v>153</v>
      </c>
      <c r="AE1" s="77" t="s">
        <v>154</v>
      </c>
      <c r="AF1" s="77" t="s">
        <v>155</v>
      </c>
      <c r="AG1" s="77" t="s">
        <v>156</v>
      </c>
      <c r="AH1" s="77" t="s">
        <v>157</v>
      </c>
      <c r="AI1" s="77" t="s">
        <v>158</v>
      </c>
      <c r="AJ1" s="77" t="s">
        <v>159</v>
      </c>
      <c r="AK1" s="77" t="s">
        <v>160</v>
      </c>
    </row>
    <row r="2" spans="1:37" ht="15" outlineLevel="2" x14ac:dyDescent="0.25">
      <c r="A2" s="79" t="s">
        <v>161</v>
      </c>
      <c r="B2" s="79" t="s">
        <v>162</v>
      </c>
      <c r="C2" s="79" t="s">
        <v>163</v>
      </c>
      <c r="D2" s="79" t="s">
        <v>94</v>
      </c>
      <c r="E2" s="80" t="s">
        <v>85</v>
      </c>
      <c r="F2" s="80" t="s">
        <v>222</v>
      </c>
      <c r="G2" s="81" t="s">
        <v>416</v>
      </c>
      <c r="H2" s="81" t="s">
        <v>416</v>
      </c>
      <c r="I2" s="81" t="s">
        <v>416</v>
      </c>
      <c r="J2" s="81" t="s">
        <v>416</v>
      </c>
      <c r="K2" s="81" t="s">
        <v>416</v>
      </c>
      <c r="L2" s="81" t="s">
        <v>416</v>
      </c>
      <c r="M2" s="81" t="s">
        <v>416</v>
      </c>
      <c r="N2" s="81" t="s">
        <v>416</v>
      </c>
      <c r="O2" s="81" t="s">
        <v>416</v>
      </c>
      <c r="P2" s="81" t="s">
        <v>416</v>
      </c>
      <c r="Q2" s="81" t="s">
        <v>416</v>
      </c>
      <c r="R2" s="81" t="s">
        <v>416</v>
      </c>
      <c r="S2" s="81" t="s">
        <v>416</v>
      </c>
      <c r="T2" s="81" t="s">
        <v>416</v>
      </c>
      <c r="U2" s="81" t="s">
        <v>416</v>
      </c>
      <c r="V2" s="81" t="s">
        <v>416</v>
      </c>
      <c r="W2" s="81" t="s">
        <v>416</v>
      </c>
      <c r="X2" s="81" t="s">
        <v>416</v>
      </c>
      <c r="Y2" s="81" t="s">
        <v>416</v>
      </c>
      <c r="Z2" s="81" t="s">
        <v>416</v>
      </c>
      <c r="AA2" s="81" t="s">
        <v>416</v>
      </c>
      <c r="AB2" s="81" t="s">
        <v>416</v>
      </c>
      <c r="AC2" s="81" t="s">
        <v>416</v>
      </c>
      <c r="AD2" s="81" t="s">
        <v>416</v>
      </c>
      <c r="AE2" s="81" t="s">
        <v>416</v>
      </c>
      <c r="AF2" s="81" t="s">
        <v>416</v>
      </c>
      <c r="AG2" s="81" t="s">
        <v>416</v>
      </c>
      <c r="AH2" s="81" t="s">
        <v>416</v>
      </c>
      <c r="AI2" s="81" t="s">
        <v>416</v>
      </c>
      <c r="AJ2" s="81" t="s">
        <v>416</v>
      </c>
      <c r="AK2" s="81" t="s">
        <v>416</v>
      </c>
    </row>
    <row r="3" spans="1:37" ht="15" outlineLevel="2" x14ac:dyDescent="0.25">
      <c r="A3" s="82" t="s">
        <v>161</v>
      </c>
      <c r="B3" s="82" t="s">
        <v>162</v>
      </c>
      <c r="C3" s="82" t="s">
        <v>163</v>
      </c>
      <c r="D3" s="82" t="s">
        <v>95</v>
      </c>
      <c r="E3" s="83" t="s">
        <v>85</v>
      </c>
      <c r="F3" s="80" t="s">
        <v>222</v>
      </c>
      <c r="G3" s="81">
        <v>106.90138500000002</v>
      </c>
      <c r="H3" s="81">
        <v>106.90138499999999</v>
      </c>
      <c r="I3" s="81">
        <v>106.90138500000002</v>
      </c>
      <c r="J3" s="81">
        <v>106.90138499999999</v>
      </c>
      <c r="K3" s="81">
        <v>106.90138499999999</v>
      </c>
      <c r="L3" s="81">
        <v>106.901385</v>
      </c>
      <c r="M3" s="81">
        <v>106.901385</v>
      </c>
      <c r="N3" s="81" t="s">
        <v>416</v>
      </c>
      <c r="O3" s="81" t="s">
        <v>416</v>
      </c>
      <c r="P3" s="81" t="s">
        <v>416</v>
      </c>
      <c r="Q3" s="81" t="s">
        <v>416</v>
      </c>
      <c r="R3" s="81" t="s">
        <v>416</v>
      </c>
      <c r="S3" s="81" t="s">
        <v>416</v>
      </c>
      <c r="T3" s="81" t="s">
        <v>416</v>
      </c>
      <c r="U3" s="81" t="s">
        <v>416</v>
      </c>
      <c r="V3" s="81" t="s">
        <v>416</v>
      </c>
      <c r="W3" s="81" t="s">
        <v>416</v>
      </c>
      <c r="X3" s="81" t="s">
        <v>416</v>
      </c>
      <c r="Y3" s="81" t="s">
        <v>416</v>
      </c>
      <c r="Z3" s="81" t="s">
        <v>416</v>
      </c>
      <c r="AA3" s="81" t="s">
        <v>416</v>
      </c>
      <c r="AB3" s="81" t="s">
        <v>416</v>
      </c>
      <c r="AC3" s="81" t="s">
        <v>416</v>
      </c>
      <c r="AD3" s="81" t="s">
        <v>416</v>
      </c>
      <c r="AE3" s="81" t="s">
        <v>416</v>
      </c>
      <c r="AF3" s="81" t="s">
        <v>416</v>
      </c>
      <c r="AG3" s="81" t="s">
        <v>416</v>
      </c>
      <c r="AH3" s="81" t="s">
        <v>416</v>
      </c>
      <c r="AI3" s="81" t="s">
        <v>416</v>
      </c>
      <c r="AJ3" s="81" t="s">
        <v>416</v>
      </c>
      <c r="AK3" s="81" t="s">
        <v>416</v>
      </c>
    </row>
    <row r="4" spans="1:37" ht="15" outlineLevel="2" x14ac:dyDescent="0.25">
      <c r="A4" s="79" t="s">
        <v>161</v>
      </c>
      <c r="B4" s="79" t="s">
        <v>162</v>
      </c>
      <c r="C4" s="79" t="s">
        <v>163</v>
      </c>
      <c r="D4" s="79" t="s">
        <v>96</v>
      </c>
      <c r="E4" s="80" t="s">
        <v>85</v>
      </c>
      <c r="F4" s="80" t="s">
        <v>222</v>
      </c>
      <c r="G4" s="81">
        <v>106.90138499999999</v>
      </c>
      <c r="H4" s="81">
        <v>106.90138499999999</v>
      </c>
      <c r="I4" s="81">
        <v>106.901385</v>
      </c>
      <c r="J4" s="81">
        <v>106.901385</v>
      </c>
      <c r="K4" s="81">
        <v>106.901385</v>
      </c>
      <c r="L4" s="81">
        <v>106.90138499999999</v>
      </c>
      <c r="M4" s="81">
        <v>106.90138499999996</v>
      </c>
      <c r="N4" s="81">
        <v>106.901385</v>
      </c>
      <c r="O4" s="81">
        <v>106.901385</v>
      </c>
      <c r="P4" s="81">
        <v>106.90138500000002</v>
      </c>
      <c r="Q4" s="81">
        <v>106.90138499999999</v>
      </c>
      <c r="R4" s="81">
        <v>106.90138499999999</v>
      </c>
      <c r="S4" s="81" t="s">
        <v>416</v>
      </c>
      <c r="T4" s="81" t="s">
        <v>416</v>
      </c>
      <c r="U4" s="81" t="s">
        <v>416</v>
      </c>
      <c r="V4" s="81" t="s">
        <v>416</v>
      </c>
      <c r="W4" s="81" t="s">
        <v>416</v>
      </c>
      <c r="X4" s="81" t="s">
        <v>416</v>
      </c>
      <c r="Y4" s="81" t="s">
        <v>416</v>
      </c>
      <c r="Z4" s="81" t="s">
        <v>416</v>
      </c>
      <c r="AA4" s="81" t="s">
        <v>416</v>
      </c>
      <c r="AB4" s="81" t="s">
        <v>416</v>
      </c>
      <c r="AC4" s="81" t="s">
        <v>416</v>
      </c>
      <c r="AD4" s="81" t="s">
        <v>416</v>
      </c>
      <c r="AE4" s="81" t="s">
        <v>416</v>
      </c>
      <c r="AF4" s="81" t="s">
        <v>416</v>
      </c>
      <c r="AG4" s="81" t="s">
        <v>416</v>
      </c>
      <c r="AH4" s="81" t="s">
        <v>416</v>
      </c>
      <c r="AI4" s="81" t="s">
        <v>416</v>
      </c>
      <c r="AJ4" s="81" t="s">
        <v>416</v>
      </c>
      <c r="AK4" s="81" t="s">
        <v>416</v>
      </c>
    </row>
    <row r="5" spans="1:37" ht="15" outlineLevel="2" x14ac:dyDescent="0.25">
      <c r="A5" s="82" t="s">
        <v>161</v>
      </c>
      <c r="B5" s="82" t="s">
        <v>162</v>
      </c>
      <c r="C5" s="82" t="s">
        <v>163</v>
      </c>
      <c r="D5" s="82" t="s">
        <v>97</v>
      </c>
      <c r="E5" s="83" t="s">
        <v>85</v>
      </c>
      <c r="F5" s="80" t="s">
        <v>222</v>
      </c>
      <c r="G5" s="81">
        <v>106.90138500000002</v>
      </c>
      <c r="H5" s="81">
        <v>106.901385</v>
      </c>
      <c r="I5" s="81">
        <v>106.90138499999999</v>
      </c>
      <c r="J5" s="81">
        <v>106.90138499999999</v>
      </c>
      <c r="K5" s="81">
        <v>106.90138499999999</v>
      </c>
      <c r="L5" s="81">
        <v>106.90138499999998</v>
      </c>
      <c r="M5" s="81">
        <v>106.901385</v>
      </c>
      <c r="N5" s="81">
        <v>106.90138499999999</v>
      </c>
      <c r="O5" s="81">
        <v>106.901385</v>
      </c>
      <c r="P5" s="81">
        <v>106.901385</v>
      </c>
      <c r="Q5" s="81">
        <v>106.90138500000002</v>
      </c>
      <c r="R5" s="81">
        <v>106.90138499999999</v>
      </c>
      <c r="S5" s="81">
        <v>106.901385</v>
      </c>
      <c r="T5" s="81">
        <v>106.901385</v>
      </c>
      <c r="U5" s="81">
        <v>106.901385</v>
      </c>
      <c r="V5" s="81" t="s">
        <v>416</v>
      </c>
      <c r="W5" s="81" t="s">
        <v>416</v>
      </c>
      <c r="X5" s="81" t="s">
        <v>416</v>
      </c>
      <c r="Y5" s="81" t="s">
        <v>416</v>
      </c>
      <c r="Z5" s="81" t="s">
        <v>416</v>
      </c>
      <c r="AA5" s="81" t="s">
        <v>416</v>
      </c>
      <c r="AB5" s="81" t="s">
        <v>416</v>
      </c>
      <c r="AC5" s="81" t="s">
        <v>416</v>
      </c>
      <c r="AD5" s="81" t="s">
        <v>416</v>
      </c>
      <c r="AE5" s="81" t="s">
        <v>416</v>
      </c>
      <c r="AF5" s="81" t="s">
        <v>416</v>
      </c>
      <c r="AG5" s="81" t="s">
        <v>416</v>
      </c>
      <c r="AH5" s="81" t="s">
        <v>416</v>
      </c>
      <c r="AI5" s="81" t="s">
        <v>416</v>
      </c>
      <c r="AJ5" s="81" t="s">
        <v>416</v>
      </c>
      <c r="AK5" s="81" t="s">
        <v>416</v>
      </c>
    </row>
    <row r="6" spans="1:37" ht="15" outlineLevel="2" x14ac:dyDescent="0.25">
      <c r="A6" s="79" t="s">
        <v>161</v>
      </c>
      <c r="B6" s="79" t="s">
        <v>162</v>
      </c>
      <c r="C6" s="79" t="s">
        <v>163</v>
      </c>
      <c r="D6" s="79" t="s">
        <v>98</v>
      </c>
      <c r="E6" s="80" t="s">
        <v>85</v>
      </c>
      <c r="F6" s="80" t="s">
        <v>222</v>
      </c>
      <c r="G6" s="81">
        <v>106.90138499999998</v>
      </c>
      <c r="H6" s="81">
        <v>106.90138499999999</v>
      </c>
      <c r="I6" s="81">
        <v>106.901385</v>
      </c>
      <c r="J6" s="81">
        <v>106.90138499999999</v>
      </c>
      <c r="K6" s="81">
        <v>106.90138499999999</v>
      </c>
      <c r="L6" s="81">
        <v>106.901385</v>
      </c>
      <c r="M6" s="81">
        <v>106.90138499999999</v>
      </c>
      <c r="N6" s="81">
        <v>106.90138500000002</v>
      </c>
      <c r="O6" s="81">
        <v>106.90138499999999</v>
      </c>
      <c r="P6" s="81">
        <v>106.901385</v>
      </c>
      <c r="Q6" s="81">
        <v>106.90138499999998</v>
      </c>
      <c r="R6" s="81">
        <v>106.901385</v>
      </c>
      <c r="S6" s="81">
        <v>106.90138499999999</v>
      </c>
      <c r="T6" s="81">
        <v>106.90138499999998</v>
      </c>
      <c r="U6" s="81">
        <v>106.90138499999999</v>
      </c>
      <c r="V6" s="81">
        <v>106.90138500000003</v>
      </c>
      <c r="W6" s="81">
        <v>106.90138499999999</v>
      </c>
      <c r="X6" s="81">
        <v>106.901385</v>
      </c>
      <c r="Y6" s="81">
        <v>106.90138499999999</v>
      </c>
      <c r="Z6" s="81">
        <v>106.901385</v>
      </c>
      <c r="AA6" s="81">
        <v>106.901385</v>
      </c>
      <c r="AB6" s="81">
        <v>106.90138500000002</v>
      </c>
      <c r="AC6" s="81">
        <v>106.90138499999999</v>
      </c>
      <c r="AD6" s="81">
        <v>106.90138499999999</v>
      </c>
      <c r="AE6" s="81">
        <v>106.90138499999999</v>
      </c>
      <c r="AF6" s="81">
        <v>106.90138499999999</v>
      </c>
      <c r="AG6" s="81">
        <v>106.90138499999999</v>
      </c>
      <c r="AH6" s="81">
        <v>106.90138499999999</v>
      </c>
      <c r="AI6" s="81">
        <v>106.901385</v>
      </c>
      <c r="AJ6" s="81">
        <v>106.901385</v>
      </c>
      <c r="AK6" s="81">
        <v>106.901385</v>
      </c>
    </row>
    <row r="7" spans="1:37" ht="15" outlineLevel="2" x14ac:dyDescent="0.25">
      <c r="A7" s="82" t="s">
        <v>161</v>
      </c>
      <c r="B7" s="82" t="s">
        <v>162</v>
      </c>
      <c r="C7" s="82" t="s">
        <v>163</v>
      </c>
      <c r="D7" s="82" t="s">
        <v>165</v>
      </c>
      <c r="E7" s="83" t="s">
        <v>85</v>
      </c>
      <c r="F7" s="80" t="s">
        <v>222</v>
      </c>
      <c r="G7" s="81" t="s">
        <v>416</v>
      </c>
      <c r="H7" s="81" t="s">
        <v>416</v>
      </c>
      <c r="I7" s="81">
        <v>23.051804499999999</v>
      </c>
      <c r="J7" s="81">
        <v>23.051804500000003</v>
      </c>
      <c r="K7" s="81">
        <v>23.051804500000003</v>
      </c>
      <c r="L7" s="81">
        <v>23.051804499999996</v>
      </c>
      <c r="M7" s="81">
        <v>23.051804500000006</v>
      </c>
      <c r="N7" s="81">
        <v>23.051804499999999</v>
      </c>
      <c r="O7" s="81">
        <v>23.051804499999996</v>
      </c>
      <c r="P7" s="81">
        <v>23.051804499999996</v>
      </c>
      <c r="Q7" s="81">
        <v>23.051804499999999</v>
      </c>
      <c r="R7" s="81">
        <v>23.051804499999999</v>
      </c>
      <c r="S7" s="81">
        <v>23.051804499999992</v>
      </c>
      <c r="T7" s="81">
        <v>23.051804499999996</v>
      </c>
      <c r="U7" s="81">
        <v>23.051804499999999</v>
      </c>
      <c r="V7" s="81">
        <v>23.051804499999999</v>
      </c>
      <c r="W7" s="81">
        <v>23.051804499999996</v>
      </c>
      <c r="X7" s="81">
        <v>23.051804499999992</v>
      </c>
      <c r="Y7" s="81">
        <v>23.051804499999996</v>
      </c>
      <c r="Z7" s="81">
        <v>23.051804499999999</v>
      </c>
      <c r="AA7" s="81">
        <v>23.051804499999996</v>
      </c>
      <c r="AB7" s="81">
        <v>23.051804500000003</v>
      </c>
      <c r="AC7" s="81">
        <v>23.051804499999996</v>
      </c>
      <c r="AD7" s="81">
        <v>23.051804499999999</v>
      </c>
      <c r="AE7" s="81">
        <v>23.051804500000003</v>
      </c>
      <c r="AF7" s="81">
        <v>23.051804500000003</v>
      </c>
      <c r="AG7" s="81">
        <v>23.051804500000003</v>
      </c>
      <c r="AH7" s="81">
        <v>23.051804499999996</v>
      </c>
      <c r="AI7" s="81">
        <v>23.051804499999999</v>
      </c>
      <c r="AJ7" s="81">
        <v>23.051804499999999</v>
      </c>
      <c r="AK7" s="81">
        <v>23.051804500000003</v>
      </c>
    </row>
    <row r="8" spans="1:37" ht="15" outlineLevel="2" x14ac:dyDescent="0.25">
      <c r="A8" s="79" t="s">
        <v>161</v>
      </c>
      <c r="B8" s="79" t="s">
        <v>162</v>
      </c>
      <c r="C8" s="79" t="s">
        <v>163</v>
      </c>
      <c r="D8" s="79" t="s">
        <v>166</v>
      </c>
      <c r="E8" s="80" t="s">
        <v>85</v>
      </c>
      <c r="F8" s="80" t="s">
        <v>222</v>
      </c>
      <c r="G8" s="81" t="s">
        <v>416</v>
      </c>
      <c r="H8" s="81" t="s">
        <v>416</v>
      </c>
      <c r="I8" s="81" t="s">
        <v>416</v>
      </c>
      <c r="J8" s="81" t="s">
        <v>416</v>
      </c>
      <c r="K8" s="81" t="s">
        <v>416</v>
      </c>
      <c r="L8" s="81" t="s">
        <v>416</v>
      </c>
      <c r="M8" s="81" t="s">
        <v>416</v>
      </c>
      <c r="N8" s="81">
        <v>31.841523500000001</v>
      </c>
      <c r="O8" s="81">
        <v>31.841523499999987</v>
      </c>
      <c r="P8" s="81">
        <v>31.841523499999994</v>
      </c>
      <c r="Q8" s="81">
        <v>31.841523499999994</v>
      </c>
      <c r="R8" s="81">
        <v>31.841523499999994</v>
      </c>
      <c r="S8" s="81">
        <v>31.841523500000001</v>
      </c>
      <c r="T8" s="81">
        <v>31.841523499999994</v>
      </c>
      <c r="U8" s="81">
        <v>31.841523500000001</v>
      </c>
      <c r="V8" s="81">
        <v>31.841523499999994</v>
      </c>
      <c r="W8" s="81">
        <v>31.841523500000001</v>
      </c>
      <c r="X8" s="81">
        <v>31.841523500000001</v>
      </c>
      <c r="Y8" s="81">
        <v>31.841523499999994</v>
      </c>
      <c r="Z8" s="81">
        <v>31.841523499999994</v>
      </c>
      <c r="AA8" s="81">
        <v>31.841523500000001</v>
      </c>
      <c r="AB8" s="81">
        <v>31.841523500000001</v>
      </c>
      <c r="AC8" s="81">
        <v>31.841523500000008</v>
      </c>
      <c r="AD8" s="81">
        <v>31.841523499999987</v>
      </c>
      <c r="AE8" s="81">
        <v>31.841523499999994</v>
      </c>
      <c r="AF8" s="81">
        <v>31.841523499999994</v>
      </c>
      <c r="AG8" s="81">
        <v>31.841523500000001</v>
      </c>
      <c r="AH8" s="81">
        <v>31.841523499999994</v>
      </c>
      <c r="AI8" s="81">
        <v>31.841523500000001</v>
      </c>
      <c r="AJ8" s="81">
        <v>31.841523499999994</v>
      </c>
      <c r="AK8" s="81">
        <v>31.841523500000001</v>
      </c>
    </row>
    <row r="9" spans="1:37" ht="15" outlineLevel="2" x14ac:dyDescent="0.25">
      <c r="A9" s="82" t="s">
        <v>161</v>
      </c>
      <c r="B9" s="82" t="s">
        <v>162</v>
      </c>
      <c r="C9" s="82" t="s">
        <v>163</v>
      </c>
      <c r="D9" s="82" t="s">
        <v>167</v>
      </c>
      <c r="E9" s="83" t="s">
        <v>85</v>
      </c>
      <c r="F9" s="80" t="s">
        <v>222</v>
      </c>
      <c r="G9" s="81" t="s">
        <v>416</v>
      </c>
      <c r="H9" s="81" t="s">
        <v>416</v>
      </c>
      <c r="I9" s="81" t="s">
        <v>416</v>
      </c>
      <c r="J9" s="81" t="s">
        <v>416</v>
      </c>
      <c r="K9" s="81" t="s">
        <v>416</v>
      </c>
      <c r="L9" s="81" t="s">
        <v>416</v>
      </c>
      <c r="M9" s="81" t="s">
        <v>416</v>
      </c>
      <c r="N9" s="81" t="s">
        <v>416</v>
      </c>
      <c r="O9" s="81" t="s">
        <v>416</v>
      </c>
      <c r="P9" s="81" t="s">
        <v>416</v>
      </c>
      <c r="Q9" s="81" t="s">
        <v>416</v>
      </c>
      <c r="R9" s="81" t="s">
        <v>416</v>
      </c>
      <c r="S9" s="81">
        <v>21.444439999999997</v>
      </c>
      <c r="T9" s="81">
        <v>21.444439999999993</v>
      </c>
      <c r="U9" s="81">
        <v>21.444439999999993</v>
      </c>
      <c r="V9" s="81">
        <v>21.444439999999993</v>
      </c>
      <c r="W9" s="81">
        <v>21.44444</v>
      </c>
      <c r="X9" s="81">
        <v>21.444439999999993</v>
      </c>
      <c r="Y9" s="81">
        <v>21.44444</v>
      </c>
      <c r="Z9" s="81">
        <v>21.444439999999993</v>
      </c>
      <c r="AA9" s="81">
        <v>21.44444</v>
      </c>
      <c r="AB9" s="81">
        <v>21.444439999999993</v>
      </c>
      <c r="AC9" s="81">
        <v>21.444440000000004</v>
      </c>
      <c r="AD9" s="81">
        <v>21.444439999999997</v>
      </c>
      <c r="AE9" s="81">
        <v>21.444439999999997</v>
      </c>
      <c r="AF9" s="81">
        <v>21.444439999999993</v>
      </c>
      <c r="AG9" s="81">
        <v>21.44444</v>
      </c>
      <c r="AH9" s="81">
        <v>21.44444</v>
      </c>
      <c r="AI9" s="81">
        <v>21.44444</v>
      </c>
      <c r="AJ9" s="81">
        <v>21.444439999999997</v>
      </c>
      <c r="AK9" s="81">
        <v>21.44444</v>
      </c>
    </row>
    <row r="10" spans="1:37" ht="15" outlineLevel="2" x14ac:dyDescent="0.25">
      <c r="A10" s="79" t="s">
        <v>161</v>
      </c>
      <c r="B10" s="79" t="s">
        <v>162</v>
      </c>
      <c r="C10" s="79" t="s">
        <v>163</v>
      </c>
      <c r="D10" s="79" t="s">
        <v>168</v>
      </c>
      <c r="E10" s="80" t="s">
        <v>85</v>
      </c>
      <c r="F10" s="80" t="s">
        <v>222</v>
      </c>
      <c r="G10" s="81" t="s">
        <v>416</v>
      </c>
      <c r="H10" s="81" t="s">
        <v>416</v>
      </c>
      <c r="I10" s="81" t="s">
        <v>416</v>
      </c>
      <c r="J10" s="81" t="s">
        <v>416</v>
      </c>
      <c r="K10" s="81" t="s">
        <v>416</v>
      </c>
      <c r="L10" s="81" t="s">
        <v>416</v>
      </c>
      <c r="M10" s="81" t="s">
        <v>416</v>
      </c>
      <c r="N10" s="81" t="s">
        <v>416</v>
      </c>
      <c r="O10" s="81" t="s">
        <v>416</v>
      </c>
      <c r="P10" s="81" t="s">
        <v>416</v>
      </c>
      <c r="Q10" s="81" t="s">
        <v>416</v>
      </c>
      <c r="R10" s="81" t="s">
        <v>416</v>
      </c>
      <c r="S10" s="81" t="s">
        <v>416</v>
      </c>
      <c r="T10" s="81" t="s">
        <v>416</v>
      </c>
      <c r="U10" s="81" t="s">
        <v>416</v>
      </c>
      <c r="V10" s="81" t="s">
        <v>416</v>
      </c>
      <c r="W10" s="81">
        <v>15.904956715000001</v>
      </c>
      <c r="X10" s="81">
        <v>15.904956715000004</v>
      </c>
      <c r="Y10" s="81">
        <v>15.904956714999997</v>
      </c>
      <c r="Z10" s="81">
        <v>15.904956714999997</v>
      </c>
      <c r="AA10" s="81">
        <v>15.904956714999997</v>
      </c>
      <c r="AB10" s="81">
        <v>15.904956714999997</v>
      </c>
      <c r="AC10" s="81">
        <v>15.904956715000001</v>
      </c>
      <c r="AD10" s="81">
        <v>15.904956714999997</v>
      </c>
      <c r="AE10" s="81">
        <v>15.904956714999997</v>
      </c>
      <c r="AF10" s="81">
        <v>15.904956714999997</v>
      </c>
      <c r="AG10" s="81">
        <v>15.904956714999997</v>
      </c>
      <c r="AH10" s="81">
        <v>15.904956714999994</v>
      </c>
      <c r="AI10" s="81">
        <v>15.904956714999994</v>
      </c>
      <c r="AJ10" s="81">
        <v>15.904956715000001</v>
      </c>
      <c r="AK10" s="81">
        <v>15.904956714999997</v>
      </c>
    </row>
    <row r="11" spans="1:37" ht="15" outlineLevel="2" x14ac:dyDescent="0.25">
      <c r="A11" s="82" t="s">
        <v>161</v>
      </c>
      <c r="B11" s="82" t="s">
        <v>162</v>
      </c>
      <c r="C11" s="82" t="s">
        <v>163</v>
      </c>
      <c r="D11" s="82" t="s">
        <v>169</v>
      </c>
      <c r="E11" s="83" t="s">
        <v>85</v>
      </c>
      <c r="F11" s="80" t="s">
        <v>222</v>
      </c>
      <c r="G11" s="81" t="s">
        <v>416</v>
      </c>
      <c r="H11" s="81" t="s">
        <v>416</v>
      </c>
      <c r="I11" s="81" t="s">
        <v>416</v>
      </c>
      <c r="J11" s="81" t="s">
        <v>416</v>
      </c>
      <c r="K11" s="81" t="s">
        <v>416</v>
      </c>
      <c r="L11" s="81" t="s">
        <v>416</v>
      </c>
      <c r="M11" s="81" t="s">
        <v>416</v>
      </c>
      <c r="N11" s="81" t="s">
        <v>416</v>
      </c>
      <c r="O11" s="81" t="s">
        <v>416</v>
      </c>
      <c r="P11" s="81" t="s">
        <v>416</v>
      </c>
      <c r="Q11" s="81" t="s">
        <v>416</v>
      </c>
      <c r="R11" s="81" t="s">
        <v>416</v>
      </c>
      <c r="S11" s="81" t="s">
        <v>416</v>
      </c>
      <c r="T11" s="81" t="s">
        <v>416</v>
      </c>
      <c r="U11" s="81" t="s">
        <v>416</v>
      </c>
      <c r="V11" s="81" t="s">
        <v>416</v>
      </c>
      <c r="W11" s="81" t="s">
        <v>416</v>
      </c>
      <c r="X11" s="81" t="s">
        <v>416</v>
      </c>
      <c r="Y11" s="81" t="s">
        <v>416</v>
      </c>
      <c r="Z11" s="81" t="s">
        <v>416</v>
      </c>
      <c r="AA11" s="81" t="s">
        <v>416</v>
      </c>
      <c r="AB11" s="81">
        <v>15.904956714999997</v>
      </c>
      <c r="AC11" s="81">
        <v>15.904956715000001</v>
      </c>
      <c r="AD11" s="81">
        <v>15.904956714999997</v>
      </c>
      <c r="AE11" s="81">
        <v>15.904956715000001</v>
      </c>
      <c r="AF11" s="81">
        <v>15.904956714999997</v>
      </c>
      <c r="AG11" s="81">
        <v>15.904956715000001</v>
      </c>
      <c r="AH11" s="81">
        <v>15.904956715000001</v>
      </c>
      <c r="AI11" s="81">
        <v>15.904956714999994</v>
      </c>
      <c r="AJ11" s="81">
        <v>15.904956715000001</v>
      </c>
      <c r="AK11" s="81">
        <v>15.904956715000001</v>
      </c>
    </row>
    <row r="12" spans="1:37" ht="15" outlineLevel="2" x14ac:dyDescent="0.25">
      <c r="A12" s="79" t="s">
        <v>161</v>
      </c>
      <c r="B12" s="79" t="s">
        <v>162</v>
      </c>
      <c r="C12" s="79" t="s">
        <v>163</v>
      </c>
      <c r="D12" s="79" t="s">
        <v>170</v>
      </c>
      <c r="E12" s="80" t="s">
        <v>85</v>
      </c>
      <c r="F12" s="80" t="s">
        <v>222</v>
      </c>
      <c r="G12" s="81" t="s">
        <v>416</v>
      </c>
      <c r="H12" s="81" t="s">
        <v>416</v>
      </c>
      <c r="I12" s="81" t="s">
        <v>416</v>
      </c>
      <c r="J12" s="81" t="s">
        <v>416</v>
      </c>
      <c r="K12" s="81" t="s">
        <v>416</v>
      </c>
      <c r="L12" s="81" t="s">
        <v>416</v>
      </c>
      <c r="M12" s="81" t="s">
        <v>416</v>
      </c>
      <c r="N12" s="81" t="s">
        <v>416</v>
      </c>
      <c r="O12" s="81" t="s">
        <v>416</v>
      </c>
      <c r="P12" s="81" t="s">
        <v>416</v>
      </c>
      <c r="Q12" s="81" t="s">
        <v>416</v>
      </c>
      <c r="R12" s="81" t="s">
        <v>416</v>
      </c>
      <c r="S12" s="81" t="s">
        <v>416</v>
      </c>
      <c r="T12" s="81" t="s">
        <v>416</v>
      </c>
      <c r="U12" s="81" t="s">
        <v>416</v>
      </c>
      <c r="V12" s="81" t="s">
        <v>416</v>
      </c>
      <c r="W12" s="81" t="s">
        <v>416</v>
      </c>
      <c r="X12" s="81" t="s">
        <v>416</v>
      </c>
      <c r="Y12" s="81" t="s">
        <v>416</v>
      </c>
      <c r="Z12" s="81" t="s">
        <v>416</v>
      </c>
      <c r="AA12" s="81" t="s">
        <v>416</v>
      </c>
      <c r="AB12" s="81" t="s">
        <v>416</v>
      </c>
      <c r="AC12" s="81" t="s">
        <v>416</v>
      </c>
      <c r="AD12" s="81" t="s">
        <v>416</v>
      </c>
      <c r="AE12" s="81" t="s">
        <v>416</v>
      </c>
      <c r="AF12" s="81">
        <v>15.904956715000001</v>
      </c>
      <c r="AG12" s="81">
        <v>15.904956714999997</v>
      </c>
      <c r="AH12" s="81">
        <v>15.904956714999997</v>
      </c>
      <c r="AI12" s="81">
        <v>15.904956714999994</v>
      </c>
      <c r="AJ12" s="81">
        <v>15.904956715000001</v>
      </c>
      <c r="AK12" s="81">
        <v>15.904956715000001</v>
      </c>
    </row>
    <row r="13" spans="1:37" ht="15" outlineLevel="2" x14ac:dyDescent="0.25">
      <c r="A13" s="82" t="s">
        <v>161</v>
      </c>
      <c r="B13" s="82" t="s">
        <v>162</v>
      </c>
      <c r="C13" s="82" t="s">
        <v>163</v>
      </c>
      <c r="D13" s="82" t="s">
        <v>171</v>
      </c>
      <c r="E13" s="83" t="s">
        <v>85</v>
      </c>
      <c r="F13" s="80" t="s">
        <v>222</v>
      </c>
      <c r="G13" s="81" t="s">
        <v>416</v>
      </c>
      <c r="H13" s="81" t="s">
        <v>416</v>
      </c>
      <c r="I13" s="81" t="s">
        <v>416</v>
      </c>
      <c r="J13" s="81" t="s">
        <v>416</v>
      </c>
      <c r="K13" s="81" t="s">
        <v>416</v>
      </c>
      <c r="L13" s="81" t="s">
        <v>416</v>
      </c>
      <c r="M13" s="81" t="s">
        <v>416</v>
      </c>
      <c r="N13" s="81" t="s">
        <v>416</v>
      </c>
      <c r="O13" s="81" t="s">
        <v>416</v>
      </c>
      <c r="P13" s="81" t="s">
        <v>416</v>
      </c>
      <c r="Q13" s="81" t="s">
        <v>416</v>
      </c>
      <c r="R13" s="81" t="s">
        <v>416</v>
      </c>
      <c r="S13" s="81" t="s">
        <v>416</v>
      </c>
      <c r="T13" s="81" t="s">
        <v>416</v>
      </c>
      <c r="U13" s="81" t="s">
        <v>416</v>
      </c>
      <c r="V13" s="81" t="s">
        <v>416</v>
      </c>
      <c r="W13" s="81" t="s">
        <v>416</v>
      </c>
      <c r="X13" s="81" t="s">
        <v>416</v>
      </c>
      <c r="Y13" s="81" t="s">
        <v>416</v>
      </c>
      <c r="Z13" s="81" t="s">
        <v>416</v>
      </c>
      <c r="AA13" s="81" t="s">
        <v>416</v>
      </c>
      <c r="AB13" s="81" t="s">
        <v>416</v>
      </c>
      <c r="AC13" s="81" t="s">
        <v>416</v>
      </c>
      <c r="AD13" s="81" t="s">
        <v>416</v>
      </c>
      <c r="AE13" s="81" t="s">
        <v>416</v>
      </c>
      <c r="AF13" s="81" t="s">
        <v>416</v>
      </c>
      <c r="AG13" s="81" t="s">
        <v>416</v>
      </c>
      <c r="AH13" s="81" t="s">
        <v>416</v>
      </c>
      <c r="AI13" s="81" t="s">
        <v>416</v>
      </c>
      <c r="AJ13" s="81">
        <v>15.904956714999997</v>
      </c>
      <c r="AK13" s="81">
        <v>15.904956714999997</v>
      </c>
    </row>
    <row r="14" spans="1:37" ht="15" outlineLevel="2" x14ac:dyDescent="0.25">
      <c r="A14" s="79" t="s">
        <v>161</v>
      </c>
      <c r="B14" s="79" t="s">
        <v>162</v>
      </c>
      <c r="C14" s="79" t="s">
        <v>172</v>
      </c>
      <c r="D14" s="79" t="s">
        <v>94</v>
      </c>
      <c r="E14" s="80" t="s">
        <v>85</v>
      </c>
      <c r="F14" s="80" t="s">
        <v>222</v>
      </c>
      <c r="G14" s="81" t="s">
        <v>416</v>
      </c>
      <c r="H14" s="81" t="s">
        <v>416</v>
      </c>
      <c r="I14" s="81" t="s">
        <v>416</v>
      </c>
      <c r="J14" s="81" t="s">
        <v>416</v>
      </c>
      <c r="K14" s="81" t="s">
        <v>416</v>
      </c>
      <c r="L14" s="81" t="s">
        <v>416</v>
      </c>
      <c r="M14" s="81" t="s">
        <v>416</v>
      </c>
      <c r="N14" s="81" t="s">
        <v>416</v>
      </c>
      <c r="O14" s="81" t="s">
        <v>416</v>
      </c>
      <c r="P14" s="81" t="s">
        <v>416</v>
      </c>
      <c r="Q14" s="81" t="s">
        <v>416</v>
      </c>
      <c r="R14" s="81" t="s">
        <v>416</v>
      </c>
      <c r="S14" s="81" t="s">
        <v>416</v>
      </c>
      <c r="T14" s="81" t="s">
        <v>416</v>
      </c>
      <c r="U14" s="81" t="s">
        <v>416</v>
      </c>
      <c r="V14" s="81" t="s">
        <v>416</v>
      </c>
      <c r="W14" s="81" t="s">
        <v>416</v>
      </c>
      <c r="X14" s="81" t="s">
        <v>416</v>
      </c>
      <c r="Y14" s="81" t="s">
        <v>416</v>
      </c>
      <c r="Z14" s="81" t="s">
        <v>416</v>
      </c>
      <c r="AA14" s="81" t="s">
        <v>416</v>
      </c>
      <c r="AB14" s="81" t="s">
        <v>416</v>
      </c>
      <c r="AC14" s="81" t="s">
        <v>416</v>
      </c>
      <c r="AD14" s="81" t="s">
        <v>416</v>
      </c>
      <c r="AE14" s="81" t="s">
        <v>416</v>
      </c>
      <c r="AF14" s="81" t="s">
        <v>416</v>
      </c>
      <c r="AG14" s="81" t="s">
        <v>416</v>
      </c>
      <c r="AH14" s="81" t="s">
        <v>416</v>
      </c>
      <c r="AI14" s="81" t="s">
        <v>416</v>
      </c>
      <c r="AJ14" s="81" t="s">
        <v>416</v>
      </c>
      <c r="AK14" s="81" t="s">
        <v>416</v>
      </c>
    </row>
    <row r="15" spans="1:37" ht="15" outlineLevel="2" x14ac:dyDescent="0.25">
      <c r="A15" s="82" t="s">
        <v>161</v>
      </c>
      <c r="B15" s="82" t="s">
        <v>162</v>
      </c>
      <c r="C15" s="82" t="s">
        <v>172</v>
      </c>
      <c r="D15" s="82" t="s">
        <v>95</v>
      </c>
      <c r="E15" s="83" t="s">
        <v>85</v>
      </c>
      <c r="F15" s="80" t="s">
        <v>222</v>
      </c>
      <c r="G15" s="81">
        <v>106.901385</v>
      </c>
      <c r="H15" s="81">
        <v>106.901385</v>
      </c>
      <c r="I15" s="81">
        <v>106.901385</v>
      </c>
      <c r="J15" s="81">
        <v>106.901385</v>
      </c>
      <c r="K15" s="81">
        <v>106.901385</v>
      </c>
      <c r="L15" s="81">
        <v>106.90138499999998</v>
      </c>
      <c r="M15" s="81">
        <v>106.90138499999996</v>
      </c>
      <c r="N15" s="81" t="s">
        <v>416</v>
      </c>
      <c r="O15" s="81" t="s">
        <v>416</v>
      </c>
      <c r="P15" s="81" t="s">
        <v>416</v>
      </c>
      <c r="Q15" s="81" t="s">
        <v>416</v>
      </c>
      <c r="R15" s="81" t="s">
        <v>416</v>
      </c>
      <c r="S15" s="81" t="s">
        <v>416</v>
      </c>
      <c r="T15" s="81" t="s">
        <v>416</v>
      </c>
      <c r="U15" s="81" t="s">
        <v>416</v>
      </c>
      <c r="V15" s="81" t="s">
        <v>416</v>
      </c>
      <c r="W15" s="81" t="s">
        <v>416</v>
      </c>
      <c r="X15" s="81" t="s">
        <v>416</v>
      </c>
      <c r="Y15" s="81" t="s">
        <v>416</v>
      </c>
      <c r="Z15" s="81" t="s">
        <v>416</v>
      </c>
      <c r="AA15" s="81" t="s">
        <v>416</v>
      </c>
      <c r="AB15" s="81" t="s">
        <v>416</v>
      </c>
      <c r="AC15" s="81" t="s">
        <v>416</v>
      </c>
      <c r="AD15" s="81" t="s">
        <v>416</v>
      </c>
      <c r="AE15" s="81" t="s">
        <v>416</v>
      </c>
      <c r="AF15" s="81" t="s">
        <v>416</v>
      </c>
      <c r="AG15" s="81" t="s">
        <v>416</v>
      </c>
      <c r="AH15" s="81" t="s">
        <v>416</v>
      </c>
      <c r="AI15" s="81" t="s">
        <v>416</v>
      </c>
      <c r="AJ15" s="81" t="s">
        <v>416</v>
      </c>
      <c r="AK15" s="81" t="s">
        <v>416</v>
      </c>
    </row>
    <row r="16" spans="1:37" ht="15" outlineLevel="2" x14ac:dyDescent="0.25">
      <c r="A16" s="79" t="s">
        <v>161</v>
      </c>
      <c r="B16" s="79" t="s">
        <v>162</v>
      </c>
      <c r="C16" s="79" t="s">
        <v>172</v>
      </c>
      <c r="D16" s="79" t="s">
        <v>96</v>
      </c>
      <c r="E16" s="80" t="s">
        <v>85</v>
      </c>
      <c r="F16" s="80" t="s">
        <v>222</v>
      </c>
      <c r="G16" s="81">
        <v>106.90138499999999</v>
      </c>
      <c r="H16" s="81">
        <v>106.90138500000002</v>
      </c>
      <c r="I16" s="81">
        <v>106.901385</v>
      </c>
      <c r="J16" s="81">
        <v>106.901385</v>
      </c>
      <c r="K16" s="81">
        <v>106.90138499999998</v>
      </c>
      <c r="L16" s="81">
        <v>106.90138499999998</v>
      </c>
      <c r="M16" s="81">
        <v>106.90138499999999</v>
      </c>
      <c r="N16" s="81">
        <v>106.901385</v>
      </c>
      <c r="O16" s="81">
        <v>106.90138499999998</v>
      </c>
      <c r="P16" s="81">
        <v>106.90138499999999</v>
      </c>
      <c r="Q16" s="81">
        <v>106.901385</v>
      </c>
      <c r="R16" s="81">
        <v>106.90138499999999</v>
      </c>
      <c r="S16" s="81" t="s">
        <v>416</v>
      </c>
      <c r="T16" s="81" t="s">
        <v>416</v>
      </c>
      <c r="U16" s="81" t="s">
        <v>416</v>
      </c>
      <c r="V16" s="81" t="s">
        <v>416</v>
      </c>
      <c r="W16" s="81" t="s">
        <v>416</v>
      </c>
      <c r="X16" s="81" t="s">
        <v>416</v>
      </c>
      <c r="Y16" s="81" t="s">
        <v>416</v>
      </c>
      <c r="Z16" s="81" t="s">
        <v>416</v>
      </c>
      <c r="AA16" s="81" t="s">
        <v>416</v>
      </c>
      <c r="AB16" s="81" t="s">
        <v>416</v>
      </c>
      <c r="AC16" s="81" t="s">
        <v>416</v>
      </c>
      <c r="AD16" s="81" t="s">
        <v>416</v>
      </c>
      <c r="AE16" s="81" t="s">
        <v>416</v>
      </c>
      <c r="AF16" s="81" t="s">
        <v>416</v>
      </c>
      <c r="AG16" s="81" t="s">
        <v>416</v>
      </c>
      <c r="AH16" s="81" t="s">
        <v>416</v>
      </c>
      <c r="AI16" s="81" t="s">
        <v>416</v>
      </c>
      <c r="AJ16" s="81" t="s">
        <v>416</v>
      </c>
      <c r="AK16" s="81" t="s">
        <v>416</v>
      </c>
    </row>
    <row r="17" spans="1:37" ht="15" outlineLevel="2" x14ac:dyDescent="0.25">
      <c r="A17" s="82" t="s">
        <v>161</v>
      </c>
      <c r="B17" s="82" t="s">
        <v>162</v>
      </c>
      <c r="C17" s="82" t="s">
        <v>172</v>
      </c>
      <c r="D17" s="82" t="s">
        <v>97</v>
      </c>
      <c r="E17" s="83" t="s">
        <v>85</v>
      </c>
      <c r="F17" s="80" t="s">
        <v>222</v>
      </c>
      <c r="G17" s="81">
        <v>106.901385</v>
      </c>
      <c r="H17" s="81">
        <v>106.90138500000002</v>
      </c>
      <c r="I17" s="81">
        <v>106.90138500000002</v>
      </c>
      <c r="J17" s="81">
        <v>106.901385</v>
      </c>
      <c r="K17" s="81">
        <v>106.90138499999999</v>
      </c>
      <c r="L17" s="81">
        <v>106.90138500000002</v>
      </c>
      <c r="M17" s="81">
        <v>106.90138499999999</v>
      </c>
      <c r="N17" s="81">
        <v>106.901385</v>
      </c>
      <c r="O17" s="81">
        <v>106.90138499999999</v>
      </c>
      <c r="P17" s="81">
        <v>106.90138499999998</v>
      </c>
      <c r="Q17" s="81">
        <v>106.90138499999999</v>
      </c>
      <c r="R17" s="81">
        <v>106.90138499999999</v>
      </c>
      <c r="S17" s="81">
        <v>106.901385</v>
      </c>
      <c r="T17" s="81">
        <v>106.901385</v>
      </c>
      <c r="U17" s="81">
        <v>106.901385</v>
      </c>
      <c r="V17" s="81" t="s">
        <v>416</v>
      </c>
      <c r="W17" s="81" t="s">
        <v>416</v>
      </c>
      <c r="X17" s="81" t="s">
        <v>416</v>
      </c>
      <c r="Y17" s="81" t="s">
        <v>416</v>
      </c>
      <c r="Z17" s="81" t="s">
        <v>416</v>
      </c>
      <c r="AA17" s="81" t="s">
        <v>416</v>
      </c>
      <c r="AB17" s="81" t="s">
        <v>416</v>
      </c>
      <c r="AC17" s="81" t="s">
        <v>416</v>
      </c>
      <c r="AD17" s="81" t="s">
        <v>416</v>
      </c>
      <c r="AE17" s="81" t="s">
        <v>416</v>
      </c>
      <c r="AF17" s="81" t="s">
        <v>416</v>
      </c>
      <c r="AG17" s="81" t="s">
        <v>416</v>
      </c>
      <c r="AH17" s="81" t="s">
        <v>416</v>
      </c>
      <c r="AI17" s="81" t="s">
        <v>416</v>
      </c>
      <c r="AJ17" s="81" t="s">
        <v>416</v>
      </c>
      <c r="AK17" s="81" t="s">
        <v>416</v>
      </c>
    </row>
    <row r="18" spans="1:37" ht="15" outlineLevel="2" x14ac:dyDescent="0.25">
      <c r="A18" s="79" t="s">
        <v>161</v>
      </c>
      <c r="B18" s="79" t="s">
        <v>162</v>
      </c>
      <c r="C18" s="79" t="s">
        <v>172</v>
      </c>
      <c r="D18" s="79" t="s">
        <v>98</v>
      </c>
      <c r="E18" s="80" t="s">
        <v>85</v>
      </c>
      <c r="F18" s="80" t="s">
        <v>222</v>
      </c>
      <c r="G18" s="81">
        <v>106.901385</v>
      </c>
      <c r="H18" s="81">
        <v>106.901385</v>
      </c>
      <c r="I18" s="81">
        <v>106.901385</v>
      </c>
      <c r="J18" s="81">
        <v>106.90138499999998</v>
      </c>
      <c r="K18" s="81">
        <v>106.901385</v>
      </c>
      <c r="L18" s="81">
        <v>106.90138500000002</v>
      </c>
      <c r="M18" s="81">
        <v>106.90138499999999</v>
      </c>
      <c r="N18" s="81">
        <v>106.901385</v>
      </c>
      <c r="O18" s="81">
        <v>106.90138500000003</v>
      </c>
      <c r="P18" s="81">
        <v>106.90138499999999</v>
      </c>
      <c r="Q18" s="81">
        <v>106.90138500000002</v>
      </c>
      <c r="R18" s="81">
        <v>106.901385</v>
      </c>
      <c r="S18" s="81">
        <v>106.90138499999999</v>
      </c>
      <c r="T18" s="81">
        <v>106.90138499999999</v>
      </c>
      <c r="U18" s="81">
        <v>106.90138499999999</v>
      </c>
      <c r="V18" s="81">
        <v>106.901385</v>
      </c>
      <c r="W18" s="81">
        <v>106.90138499999999</v>
      </c>
      <c r="X18" s="81">
        <v>106.90138499999999</v>
      </c>
      <c r="Y18" s="81">
        <v>106.901385</v>
      </c>
      <c r="Z18" s="81">
        <v>106.901385</v>
      </c>
      <c r="AA18" s="81">
        <v>106.901385</v>
      </c>
      <c r="AB18" s="81">
        <v>106.901385</v>
      </c>
      <c r="AC18" s="81">
        <v>106.90138499999999</v>
      </c>
      <c r="AD18" s="81">
        <v>106.90138499999998</v>
      </c>
      <c r="AE18" s="81">
        <v>106.90138499999998</v>
      </c>
      <c r="AF18" s="81">
        <v>106.90138500000002</v>
      </c>
      <c r="AG18" s="81">
        <v>106.90138499999998</v>
      </c>
      <c r="AH18" s="81">
        <v>106.901385</v>
      </c>
      <c r="AI18" s="81">
        <v>106.901385</v>
      </c>
      <c r="AJ18" s="81">
        <v>106.90138499999998</v>
      </c>
      <c r="AK18" s="81">
        <v>106.901385</v>
      </c>
    </row>
    <row r="19" spans="1:37" ht="15" outlineLevel="2" x14ac:dyDescent="0.25">
      <c r="A19" s="82" t="s">
        <v>161</v>
      </c>
      <c r="B19" s="82" t="s">
        <v>162</v>
      </c>
      <c r="C19" s="82" t="s">
        <v>172</v>
      </c>
      <c r="D19" s="82" t="s">
        <v>165</v>
      </c>
      <c r="E19" s="83" t="s">
        <v>85</v>
      </c>
      <c r="F19" s="80" t="s">
        <v>222</v>
      </c>
      <c r="G19" s="81" t="s">
        <v>416</v>
      </c>
      <c r="H19" s="81" t="s">
        <v>416</v>
      </c>
      <c r="I19" s="81">
        <v>23.051804499999999</v>
      </c>
      <c r="J19" s="81">
        <v>23.051804499999996</v>
      </c>
      <c r="K19" s="81">
        <v>23.051804499999999</v>
      </c>
      <c r="L19" s="81">
        <v>23.051804499999999</v>
      </c>
      <c r="M19" s="81">
        <v>23.051804499999992</v>
      </c>
      <c r="N19" s="81">
        <v>23.051804500000006</v>
      </c>
      <c r="O19" s="81">
        <v>23.051804499999996</v>
      </c>
      <c r="P19" s="81">
        <v>23.051804499999999</v>
      </c>
      <c r="Q19" s="81">
        <v>23.051804499999999</v>
      </c>
      <c r="R19" s="81">
        <v>23.051804499999996</v>
      </c>
      <c r="S19" s="81">
        <v>23.051804499999999</v>
      </c>
      <c r="T19" s="81">
        <v>23.051804499999999</v>
      </c>
      <c r="U19" s="81">
        <v>23.051804499999996</v>
      </c>
      <c r="V19" s="81">
        <v>23.051804499999996</v>
      </c>
      <c r="W19" s="81">
        <v>23.051804499999992</v>
      </c>
      <c r="X19" s="81">
        <v>23.051804499999996</v>
      </c>
      <c r="Y19" s="81">
        <v>23.051804499999999</v>
      </c>
      <c r="Z19" s="81">
        <v>23.051804499999992</v>
      </c>
      <c r="AA19" s="81">
        <v>23.051804499999996</v>
      </c>
      <c r="AB19" s="81">
        <v>23.051804500000003</v>
      </c>
      <c r="AC19" s="81">
        <v>23.051804499999999</v>
      </c>
      <c r="AD19" s="81">
        <v>23.051804499999992</v>
      </c>
      <c r="AE19" s="81">
        <v>23.051804499999999</v>
      </c>
      <c r="AF19" s="81">
        <v>23.051804499999996</v>
      </c>
      <c r="AG19" s="81">
        <v>23.051804500000006</v>
      </c>
      <c r="AH19" s="81">
        <v>23.051804500000003</v>
      </c>
      <c r="AI19" s="81">
        <v>23.051804499999999</v>
      </c>
      <c r="AJ19" s="81">
        <v>23.051804499999999</v>
      </c>
      <c r="AK19" s="81">
        <v>23.051804500000003</v>
      </c>
    </row>
    <row r="20" spans="1:37" ht="15" outlineLevel="2" x14ac:dyDescent="0.25">
      <c r="A20" s="79" t="s">
        <v>161</v>
      </c>
      <c r="B20" s="79" t="s">
        <v>162</v>
      </c>
      <c r="C20" s="79" t="s">
        <v>172</v>
      </c>
      <c r="D20" s="79" t="s">
        <v>166</v>
      </c>
      <c r="E20" s="80" t="s">
        <v>85</v>
      </c>
      <c r="F20" s="80" t="s">
        <v>222</v>
      </c>
      <c r="G20" s="81" t="s">
        <v>416</v>
      </c>
      <c r="H20" s="81" t="s">
        <v>416</v>
      </c>
      <c r="I20" s="81" t="s">
        <v>416</v>
      </c>
      <c r="J20" s="81" t="s">
        <v>416</v>
      </c>
      <c r="K20" s="81" t="s">
        <v>416</v>
      </c>
      <c r="L20" s="81" t="s">
        <v>416</v>
      </c>
      <c r="M20" s="81" t="s">
        <v>416</v>
      </c>
      <c r="N20" s="81">
        <v>31.841523500000001</v>
      </c>
      <c r="O20" s="81">
        <v>31.841523499999994</v>
      </c>
      <c r="P20" s="81">
        <v>31.841523499999994</v>
      </c>
      <c r="Q20" s="81">
        <v>31.841523500000001</v>
      </c>
      <c r="R20" s="81">
        <v>31.841523499999994</v>
      </c>
      <c r="S20" s="81">
        <v>31.841523499999994</v>
      </c>
      <c r="T20" s="81">
        <v>31.841523500000008</v>
      </c>
      <c r="U20" s="81">
        <v>31.841523500000001</v>
      </c>
      <c r="V20" s="81">
        <v>31.841523499999994</v>
      </c>
      <c r="W20" s="81">
        <v>31.841523499999994</v>
      </c>
      <c r="X20" s="81">
        <v>31.841523500000008</v>
      </c>
      <c r="Y20" s="81">
        <v>31.841523499999994</v>
      </c>
      <c r="Z20" s="81">
        <v>31.841523499999994</v>
      </c>
      <c r="AA20" s="81">
        <v>31.841523499999994</v>
      </c>
      <c r="AB20" s="81">
        <v>31.841523500000001</v>
      </c>
      <c r="AC20" s="81">
        <v>31.841523499999994</v>
      </c>
      <c r="AD20" s="81">
        <v>31.841523500000001</v>
      </c>
      <c r="AE20" s="81">
        <v>31.841523499999994</v>
      </c>
      <c r="AF20" s="81">
        <v>31.841523500000008</v>
      </c>
      <c r="AG20" s="81">
        <v>31.841523500000001</v>
      </c>
      <c r="AH20" s="81">
        <v>31.841523500000001</v>
      </c>
      <c r="AI20" s="81">
        <v>31.841523500000008</v>
      </c>
      <c r="AJ20" s="81">
        <v>31.841523500000001</v>
      </c>
      <c r="AK20" s="81">
        <v>31.841523499999994</v>
      </c>
    </row>
    <row r="21" spans="1:37" ht="15" outlineLevel="2" x14ac:dyDescent="0.25">
      <c r="A21" s="82" t="s">
        <v>161</v>
      </c>
      <c r="B21" s="82" t="s">
        <v>162</v>
      </c>
      <c r="C21" s="82" t="s">
        <v>172</v>
      </c>
      <c r="D21" s="82" t="s">
        <v>167</v>
      </c>
      <c r="E21" s="83" t="s">
        <v>85</v>
      </c>
      <c r="F21" s="80" t="s">
        <v>222</v>
      </c>
      <c r="G21" s="81" t="s">
        <v>416</v>
      </c>
      <c r="H21" s="81" t="s">
        <v>416</v>
      </c>
      <c r="I21" s="81" t="s">
        <v>416</v>
      </c>
      <c r="J21" s="81" t="s">
        <v>416</v>
      </c>
      <c r="K21" s="81" t="s">
        <v>416</v>
      </c>
      <c r="L21" s="81" t="s">
        <v>416</v>
      </c>
      <c r="M21" s="81" t="s">
        <v>416</v>
      </c>
      <c r="N21" s="81" t="s">
        <v>416</v>
      </c>
      <c r="O21" s="81" t="s">
        <v>416</v>
      </c>
      <c r="P21" s="81" t="s">
        <v>416</v>
      </c>
      <c r="Q21" s="81" t="s">
        <v>416</v>
      </c>
      <c r="R21" s="81" t="s">
        <v>416</v>
      </c>
      <c r="S21" s="81">
        <v>21.44444</v>
      </c>
      <c r="T21" s="81">
        <v>21.44444</v>
      </c>
      <c r="U21" s="81">
        <v>21.444439999999993</v>
      </c>
      <c r="V21" s="81">
        <v>21.444439999999993</v>
      </c>
      <c r="W21" s="81">
        <v>21.444439999999997</v>
      </c>
      <c r="X21" s="81">
        <v>21.444439999999993</v>
      </c>
      <c r="Y21" s="81">
        <v>21.44444</v>
      </c>
      <c r="Z21" s="81">
        <v>21.444440000000004</v>
      </c>
      <c r="AA21" s="81">
        <v>21.444439999999997</v>
      </c>
      <c r="AB21" s="81">
        <v>21.444440000000004</v>
      </c>
      <c r="AC21" s="81">
        <v>21.44444</v>
      </c>
      <c r="AD21" s="81">
        <v>21.444439999999997</v>
      </c>
      <c r="AE21" s="81">
        <v>21.444439999999997</v>
      </c>
      <c r="AF21" s="81">
        <v>21.444439999999997</v>
      </c>
      <c r="AG21" s="81">
        <v>21.44444</v>
      </c>
      <c r="AH21" s="81">
        <v>21.444440000000004</v>
      </c>
      <c r="AI21" s="81">
        <v>21.444439999999997</v>
      </c>
      <c r="AJ21" s="81">
        <v>21.444440000000004</v>
      </c>
      <c r="AK21" s="81">
        <v>21.44444</v>
      </c>
    </row>
    <row r="22" spans="1:37" ht="15" outlineLevel="2" x14ac:dyDescent="0.25">
      <c r="A22" s="79" t="s">
        <v>161</v>
      </c>
      <c r="B22" s="79" t="s">
        <v>162</v>
      </c>
      <c r="C22" s="79" t="s">
        <v>172</v>
      </c>
      <c r="D22" s="79" t="s">
        <v>168</v>
      </c>
      <c r="E22" s="80" t="s">
        <v>85</v>
      </c>
      <c r="F22" s="80" t="s">
        <v>222</v>
      </c>
      <c r="G22" s="81" t="s">
        <v>416</v>
      </c>
      <c r="H22" s="81" t="s">
        <v>416</v>
      </c>
      <c r="I22" s="81" t="s">
        <v>416</v>
      </c>
      <c r="J22" s="81" t="s">
        <v>416</v>
      </c>
      <c r="K22" s="81" t="s">
        <v>416</v>
      </c>
      <c r="L22" s="81" t="s">
        <v>416</v>
      </c>
      <c r="M22" s="81" t="s">
        <v>416</v>
      </c>
      <c r="N22" s="81" t="s">
        <v>416</v>
      </c>
      <c r="O22" s="81" t="s">
        <v>416</v>
      </c>
      <c r="P22" s="81" t="s">
        <v>416</v>
      </c>
      <c r="Q22" s="81" t="s">
        <v>416</v>
      </c>
      <c r="R22" s="81" t="s">
        <v>416</v>
      </c>
      <c r="S22" s="81" t="s">
        <v>416</v>
      </c>
      <c r="T22" s="81" t="s">
        <v>416</v>
      </c>
      <c r="U22" s="81" t="s">
        <v>416</v>
      </c>
      <c r="V22" s="81" t="s">
        <v>416</v>
      </c>
      <c r="W22" s="81">
        <v>15.904956715000001</v>
      </c>
      <c r="X22" s="81">
        <v>15.904956715000004</v>
      </c>
      <c r="Y22" s="81">
        <v>15.904956714999997</v>
      </c>
      <c r="Z22" s="81">
        <v>15.904956714999997</v>
      </c>
      <c r="AA22" s="81">
        <v>15.904956714999997</v>
      </c>
      <c r="AB22" s="81">
        <v>15.904956714999994</v>
      </c>
      <c r="AC22" s="81">
        <v>15.904956714999997</v>
      </c>
      <c r="AD22" s="81">
        <v>15.904956715000001</v>
      </c>
      <c r="AE22" s="81">
        <v>15.904956714999997</v>
      </c>
      <c r="AF22" s="81">
        <v>15.904956715000001</v>
      </c>
      <c r="AG22" s="81">
        <v>15.904956714999997</v>
      </c>
      <c r="AH22" s="81">
        <v>15.904956715000001</v>
      </c>
      <c r="AI22" s="81">
        <v>15.904956714999997</v>
      </c>
      <c r="AJ22" s="81">
        <v>15.904956714999997</v>
      </c>
      <c r="AK22" s="81">
        <v>15.904956715000001</v>
      </c>
    </row>
    <row r="23" spans="1:37" ht="15" outlineLevel="2" x14ac:dyDescent="0.25">
      <c r="A23" s="82" t="s">
        <v>161</v>
      </c>
      <c r="B23" s="82" t="s">
        <v>162</v>
      </c>
      <c r="C23" s="82" t="s">
        <v>172</v>
      </c>
      <c r="D23" s="82" t="s">
        <v>169</v>
      </c>
      <c r="E23" s="83" t="s">
        <v>85</v>
      </c>
      <c r="F23" s="80" t="s">
        <v>222</v>
      </c>
      <c r="G23" s="81" t="s">
        <v>416</v>
      </c>
      <c r="H23" s="81" t="s">
        <v>416</v>
      </c>
      <c r="I23" s="81" t="s">
        <v>416</v>
      </c>
      <c r="J23" s="81" t="s">
        <v>416</v>
      </c>
      <c r="K23" s="81" t="s">
        <v>416</v>
      </c>
      <c r="L23" s="81" t="s">
        <v>416</v>
      </c>
      <c r="M23" s="81" t="s">
        <v>416</v>
      </c>
      <c r="N23" s="81" t="s">
        <v>416</v>
      </c>
      <c r="O23" s="81" t="s">
        <v>416</v>
      </c>
      <c r="P23" s="81" t="s">
        <v>416</v>
      </c>
      <c r="Q23" s="81" t="s">
        <v>416</v>
      </c>
      <c r="R23" s="81" t="s">
        <v>416</v>
      </c>
      <c r="S23" s="81" t="s">
        <v>416</v>
      </c>
      <c r="T23" s="81" t="s">
        <v>416</v>
      </c>
      <c r="U23" s="81" t="s">
        <v>416</v>
      </c>
      <c r="V23" s="81" t="s">
        <v>416</v>
      </c>
      <c r="W23" s="81" t="s">
        <v>416</v>
      </c>
      <c r="X23" s="81" t="s">
        <v>416</v>
      </c>
      <c r="Y23" s="81" t="s">
        <v>416</v>
      </c>
      <c r="Z23" s="81" t="s">
        <v>416</v>
      </c>
      <c r="AA23" s="81" t="s">
        <v>416</v>
      </c>
      <c r="AB23" s="81">
        <v>15.904956714999994</v>
      </c>
      <c r="AC23" s="81">
        <v>15.904956714999994</v>
      </c>
      <c r="AD23" s="81">
        <v>15.904956715000001</v>
      </c>
      <c r="AE23" s="81">
        <v>15.904956714999997</v>
      </c>
      <c r="AF23" s="81">
        <v>15.904956715000001</v>
      </c>
      <c r="AG23" s="81">
        <v>15.904956714999997</v>
      </c>
      <c r="AH23" s="81">
        <v>15.904956714999997</v>
      </c>
      <c r="AI23" s="81">
        <v>15.904956715000001</v>
      </c>
      <c r="AJ23" s="81">
        <v>15.904956715000001</v>
      </c>
      <c r="AK23" s="81">
        <v>15.904956714999997</v>
      </c>
    </row>
    <row r="24" spans="1:37" ht="15" outlineLevel="2" x14ac:dyDescent="0.25">
      <c r="A24" s="79" t="s">
        <v>161</v>
      </c>
      <c r="B24" s="79" t="s">
        <v>162</v>
      </c>
      <c r="C24" s="79" t="s">
        <v>172</v>
      </c>
      <c r="D24" s="79" t="s">
        <v>170</v>
      </c>
      <c r="E24" s="80" t="s">
        <v>85</v>
      </c>
      <c r="F24" s="80" t="s">
        <v>222</v>
      </c>
      <c r="G24" s="81" t="s">
        <v>416</v>
      </c>
      <c r="H24" s="81" t="s">
        <v>416</v>
      </c>
      <c r="I24" s="81" t="s">
        <v>416</v>
      </c>
      <c r="J24" s="81" t="s">
        <v>416</v>
      </c>
      <c r="K24" s="81" t="s">
        <v>416</v>
      </c>
      <c r="L24" s="81" t="s">
        <v>416</v>
      </c>
      <c r="M24" s="81" t="s">
        <v>416</v>
      </c>
      <c r="N24" s="81" t="s">
        <v>416</v>
      </c>
      <c r="O24" s="81" t="s">
        <v>416</v>
      </c>
      <c r="P24" s="81" t="s">
        <v>416</v>
      </c>
      <c r="Q24" s="81" t="s">
        <v>416</v>
      </c>
      <c r="R24" s="81" t="s">
        <v>416</v>
      </c>
      <c r="S24" s="81" t="s">
        <v>416</v>
      </c>
      <c r="T24" s="81" t="s">
        <v>416</v>
      </c>
      <c r="U24" s="81" t="s">
        <v>416</v>
      </c>
      <c r="V24" s="81" t="s">
        <v>416</v>
      </c>
      <c r="W24" s="81" t="s">
        <v>416</v>
      </c>
      <c r="X24" s="81" t="s">
        <v>416</v>
      </c>
      <c r="Y24" s="81" t="s">
        <v>416</v>
      </c>
      <c r="Z24" s="81" t="s">
        <v>416</v>
      </c>
      <c r="AA24" s="81" t="s">
        <v>416</v>
      </c>
      <c r="AB24" s="81" t="s">
        <v>416</v>
      </c>
      <c r="AC24" s="81" t="s">
        <v>416</v>
      </c>
      <c r="AD24" s="81" t="s">
        <v>416</v>
      </c>
      <c r="AE24" s="81" t="s">
        <v>416</v>
      </c>
      <c r="AF24" s="81">
        <v>15.904956715000001</v>
      </c>
      <c r="AG24" s="81">
        <v>15.904956714999997</v>
      </c>
      <c r="AH24" s="81">
        <v>15.904956715000001</v>
      </c>
      <c r="AI24" s="81">
        <v>15.904956715000001</v>
      </c>
      <c r="AJ24" s="81">
        <v>15.904956715000001</v>
      </c>
      <c r="AK24" s="81">
        <v>15.904956714999997</v>
      </c>
    </row>
    <row r="25" spans="1:37" ht="15" outlineLevel="2" x14ac:dyDescent="0.25">
      <c r="A25" s="82" t="s">
        <v>161</v>
      </c>
      <c r="B25" s="82" t="s">
        <v>162</v>
      </c>
      <c r="C25" s="82" t="s">
        <v>172</v>
      </c>
      <c r="D25" s="82" t="s">
        <v>171</v>
      </c>
      <c r="E25" s="83" t="s">
        <v>85</v>
      </c>
      <c r="F25" s="80" t="s">
        <v>222</v>
      </c>
      <c r="G25" s="81" t="s">
        <v>416</v>
      </c>
      <c r="H25" s="81" t="s">
        <v>416</v>
      </c>
      <c r="I25" s="81" t="s">
        <v>416</v>
      </c>
      <c r="J25" s="81" t="s">
        <v>416</v>
      </c>
      <c r="K25" s="81" t="s">
        <v>416</v>
      </c>
      <c r="L25" s="81" t="s">
        <v>416</v>
      </c>
      <c r="M25" s="81" t="s">
        <v>416</v>
      </c>
      <c r="N25" s="81" t="s">
        <v>416</v>
      </c>
      <c r="O25" s="81" t="s">
        <v>416</v>
      </c>
      <c r="P25" s="81" t="s">
        <v>416</v>
      </c>
      <c r="Q25" s="81" t="s">
        <v>416</v>
      </c>
      <c r="R25" s="81" t="s">
        <v>416</v>
      </c>
      <c r="S25" s="81" t="s">
        <v>416</v>
      </c>
      <c r="T25" s="81" t="s">
        <v>416</v>
      </c>
      <c r="U25" s="81" t="s">
        <v>416</v>
      </c>
      <c r="V25" s="81" t="s">
        <v>416</v>
      </c>
      <c r="W25" s="81" t="s">
        <v>416</v>
      </c>
      <c r="X25" s="81" t="s">
        <v>416</v>
      </c>
      <c r="Y25" s="81" t="s">
        <v>416</v>
      </c>
      <c r="Z25" s="81" t="s">
        <v>416</v>
      </c>
      <c r="AA25" s="81" t="s">
        <v>416</v>
      </c>
      <c r="AB25" s="81" t="s">
        <v>416</v>
      </c>
      <c r="AC25" s="81" t="s">
        <v>416</v>
      </c>
      <c r="AD25" s="81" t="s">
        <v>416</v>
      </c>
      <c r="AE25" s="81" t="s">
        <v>416</v>
      </c>
      <c r="AF25" s="81" t="s">
        <v>416</v>
      </c>
      <c r="AG25" s="81" t="s">
        <v>416</v>
      </c>
      <c r="AH25" s="81" t="s">
        <v>416</v>
      </c>
      <c r="AI25" s="81" t="s">
        <v>416</v>
      </c>
      <c r="AJ25" s="81">
        <v>15.904956714999997</v>
      </c>
      <c r="AK25" s="81">
        <v>15.904956715000001</v>
      </c>
    </row>
    <row r="26" spans="1:37" ht="15" outlineLevel="2" x14ac:dyDescent="0.25">
      <c r="A26" s="79" t="s">
        <v>161</v>
      </c>
      <c r="B26" s="79" t="s">
        <v>162</v>
      </c>
      <c r="C26" s="79" t="s">
        <v>173</v>
      </c>
      <c r="D26" s="79" t="s">
        <v>94</v>
      </c>
      <c r="E26" s="80" t="s">
        <v>85</v>
      </c>
      <c r="F26" s="80" t="s">
        <v>222</v>
      </c>
      <c r="G26" s="81" t="s">
        <v>416</v>
      </c>
      <c r="H26" s="81" t="s">
        <v>416</v>
      </c>
      <c r="I26" s="81" t="s">
        <v>416</v>
      </c>
      <c r="J26" s="81" t="s">
        <v>416</v>
      </c>
      <c r="K26" s="81" t="s">
        <v>416</v>
      </c>
      <c r="L26" s="81" t="s">
        <v>416</v>
      </c>
      <c r="M26" s="81" t="s">
        <v>416</v>
      </c>
      <c r="N26" s="81" t="s">
        <v>416</v>
      </c>
      <c r="O26" s="81" t="s">
        <v>416</v>
      </c>
      <c r="P26" s="81" t="s">
        <v>416</v>
      </c>
      <c r="Q26" s="81" t="s">
        <v>416</v>
      </c>
      <c r="R26" s="81" t="s">
        <v>416</v>
      </c>
      <c r="S26" s="81" t="s">
        <v>416</v>
      </c>
      <c r="T26" s="81" t="s">
        <v>416</v>
      </c>
      <c r="U26" s="81" t="s">
        <v>416</v>
      </c>
      <c r="V26" s="81" t="s">
        <v>416</v>
      </c>
      <c r="W26" s="81" t="s">
        <v>416</v>
      </c>
      <c r="X26" s="81" t="s">
        <v>416</v>
      </c>
      <c r="Y26" s="81" t="s">
        <v>416</v>
      </c>
      <c r="Z26" s="81" t="s">
        <v>416</v>
      </c>
      <c r="AA26" s="81" t="s">
        <v>416</v>
      </c>
      <c r="AB26" s="81" t="s">
        <v>416</v>
      </c>
      <c r="AC26" s="81" t="s">
        <v>416</v>
      </c>
      <c r="AD26" s="81" t="s">
        <v>416</v>
      </c>
      <c r="AE26" s="81" t="s">
        <v>416</v>
      </c>
      <c r="AF26" s="81" t="s">
        <v>416</v>
      </c>
      <c r="AG26" s="81" t="s">
        <v>416</v>
      </c>
      <c r="AH26" s="81" t="s">
        <v>416</v>
      </c>
      <c r="AI26" s="81" t="s">
        <v>416</v>
      </c>
      <c r="AJ26" s="81" t="s">
        <v>416</v>
      </c>
      <c r="AK26" s="81" t="s">
        <v>416</v>
      </c>
    </row>
    <row r="27" spans="1:37" ht="15" outlineLevel="2" x14ac:dyDescent="0.25">
      <c r="A27" s="82" t="s">
        <v>161</v>
      </c>
      <c r="B27" s="82" t="s">
        <v>162</v>
      </c>
      <c r="C27" s="82" t="s">
        <v>173</v>
      </c>
      <c r="D27" s="82" t="s">
        <v>95</v>
      </c>
      <c r="E27" s="83" t="s">
        <v>85</v>
      </c>
      <c r="F27" s="80" t="s">
        <v>222</v>
      </c>
      <c r="G27" s="81">
        <v>106.90138500000002</v>
      </c>
      <c r="H27" s="81">
        <v>106.901385</v>
      </c>
      <c r="I27" s="81">
        <v>106.901385</v>
      </c>
      <c r="J27" s="81">
        <v>106.90138499999999</v>
      </c>
      <c r="K27" s="81">
        <v>106.90138499999998</v>
      </c>
      <c r="L27" s="81">
        <v>106.90138499999999</v>
      </c>
      <c r="M27" s="81">
        <v>106.901385</v>
      </c>
      <c r="N27" s="81" t="s">
        <v>416</v>
      </c>
      <c r="O27" s="81" t="s">
        <v>416</v>
      </c>
      <c r="P27" s="81" t="s">
        <v>416</v>
      </c>
      <c r="Q27" s="81" t="s">
        <v>416</v>
      </c>
      <c r="R27" s="81" t="s">
        <v>416</v>
      </c>
      <c r="S27" s="81" t="s">
        <v>416</v>
      </c>
      <c r="T27" s="81" t="s">
        <v>416</v>
      </c>
      <c r="U27" s="81" t="s">
        <v>416</v>
      </c>
      <c r="V27" s="81" t="s">
        <v>416</v>
      </c>
      <c r="W27" s="81" t="s">
        <v>416</v>
      </c>
      <c r="X27" s="81" t="s">
        <v>416</v>
      </c>
      <c r="Y27" s="81" t="s">
        <v>416</v>
      </c>
      <c r="Z27" s="81" t="s">
        <v>416</v>
      </c>
      <c r="AA27" s="81" t="s">
        <v>416</v>
      </c>
      <c r="AB27" s="81" t="s">
        <v>416</v>
      </c>
      <c r="AC27" s="81" t="s">
        <v>416</v>
      </c>
      <c r="AD27" s="81" t="s">
        <v>416</v>
      </c>
      <c r="AE27" s="81" t="s">
        <v>416</v>
      </c>
      <c r="AF27" s="81" t="s">
        <v>416</v>
      </c>
      <c r="AG27" s="81" t="s">
        <v>416</v>
      </c>
      <c r="AH27" s="81" t="s">
        <v>416</v>
      </c>
      <c r="AI27" s="81" t="s">
        <v>416</v>
      </c>
      <c r="AJ27" s="81" t="s">
        <v>416</v>
      </c>
      <c r="AK27" s="81" t="s">
        <v>416</v>
      </c>
    </row>
    <row r="28" spans="1:37" ht="15" outlineLevel="2" x14ac:dyDescent="0.25">
      <c r="A28" s="79" t="s">
        <v>161</v>
      </c>
      <c r="B28" s="79" t="s">
        <v>162</v>
      </c>
      <c r="C28" s="79" t="s">
        <v>173</v>
      </c>
      <c r="D28" s="79" t="s">
        <v>96</v>
      </c>
      <c r="E28" s="80" t="s">
        <v>85</v>
      </c>
      <c r="F28" s="80" t="s">
        <v>222</v>
      </c>
      <c r="G28" s="81">
        <v>106.90138500000003</v>
      </c>
      <c r="H28" s="81">
        <v>106.901385</v>
      </c>
      <c r="I28" s="81">
        <v>106.901385</v>
      </c>
      <c r="J28" s="81">
        <v>106.90138499999999</v>
      </c>
      <c r="K28" s="81">
        <v>106.90138499999999</v>
      </c>
      <c r="L28" s="81">
        <v>106.901385</v>
      </c>
      <c r="M28" s="81">
        <v>106.90138499999999</v>
      </c>
      <c r="N28" s="81">
        <v>106.90138500000002</v>
      </c>
      <c r="O28" s="81">
        <v>106.90138499999999</v>
      </c>
      <c r="P28" s="81">
        <v>106.901385</v>
      </c>
      <c r="Q28" s="81">
        <v>106.901385</v>
      </c>
      <c r="R28" s="81">
        <v>106.90138499999999</v>
      </c>
      <c r="S28" s="81" t="s">
        <v>416</v>
      </c>
      <c r="T28" s="81" t="s">
        <v>416</v>
      </c>
      <c r="U28" s="81" t="s">
        <v>416</v>
      </c>
      <c r="V28" s="81" t="s">
        <v>416</v>
      </c>
      <c r="W28" s="81" t="s">
        <v>416</v>
      </c>
      <c r="X28" s="81" t="s">
        <v>416</v>
      </c>
      <c r="Y28" s="81" t="s">
        <v>416</v>
      </c>
      <c r="Z28" s="81" t="s">
        <v>416</v>
      </c>
      <c r="AA28" s="81" t="s">
        <v>416</v>
      </c>
      <c r="AB28" s="81" t="s">
        <v>416</v>
      </c>
      <c r="AC28" s="81" t="s">
        <v>416</v>
      </c>
      <c r="AD28" s="81" t="s">
        <v>416</v>
      </c>
      <c r="AE28" s="81" t="s">
        <v>416</v>
      </c>
      <c r="AF28" s="81" t="s">
        <v>416</v>
      </c>
      <c r="AG28" s="81" t="s">
        <v>416</v>
      </c>
      <c r="AH28" s="81" t="s">
        <v>416</v>
      </c>
      <c r="AI28" s="81" t="s">
        <v>416</v>
      </c>
      <c r="AJ28" s="81" t="s">
        <v>416</v>
      </c>
      <c r="AK28" s="81" t="s">
        <v>416</v>
      </c>
    </row>
    <row r="29" spans="1:37" ht="15" outlineLevel="2" x14ac:dyDescent="0.25">
      <c r="A29" s="82" t="s">
        <v>161</v>
      </c>
      <c r="B29" s="82" t="s">
        <v>162</v>
      </c>
      <c r="C29" s="82" t="s">
        <v>173</v>
      </c>
      <c r="D29" s="82" t="s">
        <v>97</v>
      </c>
      <c r="E29" s="83" t="s">
        <v>85</v>
      </c>
      <c r="F29" s="80" t="s">
        <v>222</v>
      </c>
      <c r="G29" s="81">
        <v>106.90138500000002</v>
      </c>
      <c r="H29" s="81">
        <v>106.901385</v>
      </c>
      <c r="I29" s="81">
        <v>106.90138499999999</v>
      </c>
      <c r="J29" s="81">
        <v>106.90138499999998</v>
      </c>
      <c r="K29" s="81">
        <v>106.90138499999999</v>
      </c>
      <c r="L29" s="81">
        <v>106.90138499999998</v>
      </c>
      <c r="M29" s="81">
        <v>106.90138499999998</v>
      </c>
      <c r="N29" s="81">
        <v>106.90138499999999</v>
      </c>
      <c r="O29" s="81">
        <v>106.90138500000002</v>
      </c>
      <c r="P29" s="81">
        <v>106.901385</v>
      </c>
      <c r="Q29" s="81">
        <v>106.90138499999998</v>
      </c>
      <c r="R29" s="81">
        <v>106.901385</v>
      </c>
      <c r="S29" s="81">
        <v>106.90138500000002</v>
      </c>
      <c r="T29" s="81">
        <v>106.90138499999998</v>
      </c>
      <c r="U29" s="81">
        <v>106.90138499999999</v>
      </c>
      <c r="V29" s="81" t="s">
        <v>416</v>
      </c>
      <c r="W29" s="81" t="s">
        <v>416</v>
      </c>
      <c r="X29" s="81" t="s">
        <v>416</v>
      </c>
      <c r="Y29" s="81" t="s">
        <v>416</v>
      </c>
      <c r="Z29" s="81" t="s">
        <v>416</v>
      </c>
      <c r="AA29" s="81" t="s">
        <v>416</v>
      </c>
      <c r="AB29" s="81" t="s">
        <v>416</v>
      </c>
      <c r="AC29" s="81" t="s">
        <v>416</v>
      </c>
      <c r="AD29" s="81" t="s">
        <v>416</v>
      </c>
      <c r="AE29" s="81" t="s">
        <v>416</v>
      </c>
      <c r="AF29" s="81" t="s">
        <v>416</v>
      </c>
      <c r="AG29" s="81" t="s">
        <v>416</v>
      </c>
      <c r="AH29" s="81" t="s">
        <v>416</v>
      </c>
      <c r="AI29" s="81" t="s">
        <v>416</v>
      </c>
      <c r="AJ29" s="81" t="s">
        <v>416</v>
      </c>
      <c r="AK29" s="81" t="s">
        <v>416</v>
      </c>
    </row>
    <row r="30" spans="1:37" ht="15" outlineLevel="2" x14ac:dyDescent="0.25">
      <c r="A30" s="79" t="s">
        <v>161</v>
      </c>
      <c r="B30" s="79" t="s">
        <v>162</v>
      </c>
      <c r="C30" s="79" t="s">
        <v>173</v>
      </c>
      <c r="D30" s="79" t="s">
        <v>98</v>
      </c>
      <c r="E30" s="80" t="s">
        <v>85</v>
      </c>
      <c r="F30" s="80" t="s">
        <v>222</v>
      </c>
      <c r="G30" s="81">
        <v>106.901385</v>
      </c>
      <c r="H30" s="81">
        <v>106.90138499999998</v>
      </c>
      <c r="I30" s="81">
        <v>106.901385</v>
      </c>
      <c r="J30" s="81">
        <v>106.90138499999998</v>
      </c>
      <c r="K30" s="81">
        <v>106.901385</v>
      </c>
      <c r="L30" s="81">
        <v>106.90138499999999</v>
      </c>
      <c r="M30" s="81">
        <v>106.90138499999998</v>
      </c>
      <c r="N30" s="81">
        <v>106.901385</v>
      </c>
      <c r="O30" s="81">
        <v>106.90138500000002</v>
      </c>
      <c r="P30" s="81">
        <v>106.90138499999999</v>
      </c>
      <c r="Q30" s="81">
        <v>106.901385</v>
      </c>
      <c r="R30" s="81">
        <v>106.90138500000002</v>
      </c>
      <c r="S30" s="81">
        <v>106.90138499999998</v>
      </c>
      <c r="T30" s="81">
        <v>106.901385</v>
      </c>
      <c r="U30" s="81">
        <v>106.90138499999999</v>
      </c>
      <c r="V30" s="81">
        <v>106.90138500000002</v>
      </c>
      <c r="W30" s="81">
        <v>106.90138499999999</v>
      </c>
      <c r="X30" s="81">
        <v>106.90138499999998</v>
      </c>
      <c r="Y30" s="81">
        <v>106.90138500000002</v>
      </c>
      <c r="Z30" s="81">
        <v>106.90138500000002</v>
      </c>
      <c r="AA30" s="81">
        <v>106.90138499999999</v>
      </c>
      <c r="AB30" s="81">
        <v>106.901385</v>
      </c>
      <c r="AC30" s="81">
        <v>106.90138499999996</v>
      </c>
      <c r="AD30" s="81">
        <v>106.90138499999999</v>
      </c>
      <c r="AE30" s="81">
        <v>106.90138499999999</v>
      </c>
      <c r="AF30" s="81">
        <v>106.90138499999999</v>
      </c>
      <c r="AG30" s="81">
        <v>106.901385</v>
      </c>
      <c r="AH30" s="81">
        <v>106.90138499999999</v>
      </c>
      <c r="AI30" s="81">
        <v>106.901385</v>
      </c>
      <c r="AJ30" s="81">
        <v>106.901385</v>
      </c>
      <c r="AK30" s="81">
        <v>106.901385</v>
      </c>
    </row>
    <row r="31" spans="1:37" ht="15" outlineLevel="2" x14ac:dyDescent="0.25">
      <c r="A31" s="82" t="s">
        <v>161</v>
      </c>
      <c r="B31" s="82" t="s">
        <v>162</v>
      </c>
      <c r="C31" s="82" t="s">
        <v>173</v>
      </c>
      <c r="D31" s="82" t="s">
        <v>165</v>
      </c>
      <c r="E31" s="83" t="s">
        <v>85</v>
      </c>
      <c r="F31" s="80" t="s">
        <v>222</v>
      </c>
      <c r="G31" s="81" t="s">
        <v>416</v>
      </c>
      <c r="H31" s="81" t="s">
        <v>416</v>
      </c>
      <c r="I31" s="81">
        <v>23.051804499999996</v>
      </c>
      <c r="J31" s="81">
        <v>23.051804499999999</v>
      </c>
      <c r="K31" s="81">
        <v>23.051804499999996</v>
      </c>
      <c r="L31" s="81">
        <v>23.051804499999992</v>
      </c>
      <c r="M31" s="81">
        <v>23.051804499999999</v>
      </c>
      <c r="N31" s="81">
        <v>23.051804499999999</v>
      </c>
      <c r="O31" s="81">
        <v>23.051804499999996</v>
      </c>
      <c r="P31" s="81">
        <v>23.051804499999996</v>
      </c>
      <c r="Q31" s="81">
        <v>23.051804499999996</v>
      </c>
      <c r="R31" s="81">
        <v>23.051804499999996</v>
      </c>
      <c r="S31" s="81">
        <v>23.051804499999999</v>
      </c>
      <c r="T31" s="81">
        <v>23.051804499999999</v>
      </c>
      <c r="U31" s="81">
        <v>23.051804499999999</v>
      </c>
      <c r="V31" s="81">
        <v>23.051804499999996</v>
      </c>
      <c r="W31" s="81">
        <v>23.051804499999999</v>
      </c>
      <c r="X31" s="81">
        <v>23.051804499999996</v>
      </c>
      <c r="Y31" s="81">
        <v>23.051804499999996</v>
      </c>
      <c r="Z31" s="81">
        <v>23.051804499999999</v>
      </c>
      <c r="AA31" s="81">
        <v>23.051804500000003</v>
      </c>
      <c r="AB31" s="81">
        <v>23.051804499999996</v>
      </c>
      <c r="AC31" s="81">
        <v>23.051804499999996</v>
      </c>
      <c r="AD31" s="81">
        <v>23.051804500000003</v>
      </c>
      <c r="AE31" s="81">
        <v>23.051804500000003</v>
      </c>
      <c r="AF31" s="81">
        <v>23.051804499999999</v>
      </c>
      <c r="AG31" s="81">
        <v>23.051804499999999</v>
      </c>
      <c r="AH31" s="81">
        <v>23.051804499999996</v>
      </c>
      <c r="AI31" s="81">
        <v>23.051804499999992</v>
      </c>
      <c r="AJ31" s="81">
        <v>23.051804500000003</v>
      </c>
      <c r="AK31" s="81">
        <v>23.051804499999996</v>
      </c>
    </row>
    <row r="32" spans="1:37" ht="15" outlineLevel="2" x14ac:dyDescent="0.25">
      <c r="A32" s="79" t="s">
        <v>161</v>
      </c>
      <c r="B32" s="79" t="s">
        <v>162</v>
      </c>
      <c r="C32" s="79" t="s">
        <v>173</v>
      </c>
      <c r="D32" s="79" t="s">
        <v>166</v>
      </c>
      <c r="E32" s="80" t="s">
        <v>85</v>
      </c>
      <c r="F32" s="80" t="s">
        <v>222</v>
      </c>
      <c r="G32" s="81" t="s">
        <v>416</v>
      </c>
      <c r="H32" s="81" t="s">
        <v>416</v>
      </c>
      <c r="I32" s="81" t="s">
        <v>416</v>
      </c>
      <c r="J32" s="81" t="s">
        <v>416</v>
      </c>
      <c r="K32" s="81" t="s">
        <v>416</v>
      </c>
      <c r="L32" s="81" t="s">
        <v>416</v>
      </c>
      <c r="M32" s="81" t="s">
        <v>416</v>
      </c>
      <c r="N32" s="81">
        <v>31.841523499999994</v>
      </c>
      <c r="O32" s="81">
        <v>31.841523499999994</v>
      </c>
      <c r="P32" s="81">
        <v>31.841523499999994</v>
      </c>
      <c r="Q32" s="81">
        <v>31.841523500000001</v>
      </c>
      <c r="R32" s="81">
        <v>31.841523499999994</v>
      </c>
      <c r="S32" s="81">
        <v>31.841523499999994</v>
      </c>
      <c r="T32" s="81">
        <v>31.841523499999994</v>
      </c>
      <c r="U32" s="81">
        <v>31.841523500000001</v>
      </c>
      <c r="V32" s="81">
        <v>31.841523500000001</v>
      </c>
      <c r="W32" s="81">
        <v>31.841523500000001</v>
      </c>
      <c r="X32" s="81">
        <v>31.841523499999994</v>
      </c>
      <c r="Y32" s="81">
        <v>31.841523499999994</v>
      </c>
      <c r="Z32" s="81">
        <v>31.841523499999987</v>
      </c>
      <c r="AA32" s="81">
        <v>31.841523499999994</v>
      </c>
      <c r="AB32" s="81">
        <v>31.841523500000001</v>
      </c>
      <c r="AC32" s="81">
        <v>31.841523499999994</v>
      </c>
      <c r="AD32" s="81">
        <v>31.841523500000001</v>
      </c>
      <c r="AE32" s="81">
        <v>31.841523499999994</v>
      </c>
      <c r="AF32" s="81">
        <v>31.841523500000001</v>
      </c>
      <c r="AG32" s="81">
        <v>31.841523499999987</v>
      </c>
      <c r="AH32" s="81">
        <v>31.841523499999994</v>
      </c>
      <c r="AI32" s="81">
        <v>31.841523499999994</v>
      </c>
      <c r="AJ32" s="81">
        <v>31.841523499999994</v>
      </c>
      <c r="AK32" s="81">
        <v>31.841523500000001</v>
      </c>
    </row>
    <row r="33" spans="1:37" ht="15" outlineLevel="2" x14ac:dyDescent="0.25">
      <c r="A33" s="82" t="s">
        <v>161</v>
      </c>
      <c r="B33" s="82" t="s">
        <v>162</v>
      </c>
      <c r="C33" s="82" t="s">
        <v>173</v>
      </c>
      <c r="D33" s="82" t="s">
        <v>167</v>
      </c>
      <c r="E33" s="83" t="s">
        <v>85</v>
      </c>
      <c r="F33" s="80" t="s">
        <v>222</v>
      </c>
      <c r="G33" s="81" t="s">
        <v>416</v>
      </c>
      <c r="H33" s="81" t="s">
        <v>416</v>
      </c>
      <c r="I33" s="81" t="s">
        <v>416</v>
      </c>
      <c r="J33" s="81" t="s">
        <v>416</v>
      </c>
      <c r="K33" s="81" t="s">
        <v>416</v>
      </c>
      <c r="L33" s="81" t="s">
        <v>416</v>
      </c>
      <c r="M33" s="81" t="s">
        <v>416</v>
      </c>
      <c r="N33" s="81" t="s">
        <v>416</v>
      </c>
      <c r="O33" s="81" t="s">
        <v>416</v>
      </c>
      <c r="P33" s="81" t="s">
        <v>416</v>
      </c>
      <c r="Q33" s="81" t="s">
        <v>416</v>
      </c>
      <c r="R33" s="81" t="s">
        <v>416</v>
      </c>
      <c r="S33" s="81">
        <v>21.44444</v>
      </c>
      <c r="T33" s="81">
        <v>21.444439999999993</v>
      </c>
      <c r="U33" s="81">
        <v>21.444440000000004</v>
      </c>
      <c r="V33" s="81">
        <v>21.444439999999997</v>
      </c>
      <c r="W33" s="81">
        <v>21.44444</v>
      </c>
      <c r="X33" s="81">
        <v>21.44444</v>
      </c>
      <c r="Y33" s="81">
        <v>21.44444</v>
      </c>
      <c r="Z33" s="81">
        <v>21.444439999999997</v>
      </c>
      <c r="AA33" s="81">
        <v>21.44444</v>
      </c>
      <c r="AB33" s="81">
        <v>21.444439999999993</v>
      </c>
      <c r="AC33" s="81">
        <v>21.444439999999993</v>
      </c>
      <c r="AD33" s="81">
        <v>21.444439999999997</v>
      </c>
      <c r="AE33" s="81">
        <v>21.44444</v>
      </c>
      <c r="AF33" s="81">
        <v>21.44444</v>
      </c>
      <c r="AG33" s="81">
        <v>21.444439999999997</v>
      </c>
      <c r="AH33" s="81">
        <v>21.444440000000004</v>
      </c>
      <c r="AI33" s="81">
        <v>21.44444</v>
      </c>
      <c r="AJ33" s="81">
        <v>21.444439999999997</v>
      </c>
      <c r="AK33" s="81">
        <v>21.44444</v>
      </c>
    </row>
    <row r="34" spans="1:37" ht="15" outlineLevel="2" x14ac:dyDescent="0.25">
      <c r="A34" s="79" t="s">
        <v>161</v>
      </c>
      <c r="B34" s="79" t="s">
        <v>162</v>
      </c>
      <c r="C34" s="79" t="s">
        <v>173</v>
      </c>
      <c r="D34" s="79" t="s">
        <v>168</v>
      </c>
      <c r="E34" s="80" t="s">
        <v>85</v>
      </c>
      <c r="F34" s="80" t="s">
        <v>222</v>
      </c>
      <c r="G34" s="81" t="s">
        <v>416</v>
      </c>
      <c r="H34" s="81" t="s">
        <v>416</v>
      </c>
      <c r="I34" s="81" t="s">
        <v>416</v>
      </c>
      <c r="J34" s="81" t="s">
        <v>416</v>
      </c>
      <c r="K34" s="81" t="s">
        <v>416</v>
      </c>
      <c r="L34" s="81" t="s">
        <v>416</v>
      </c>
      <c r="M34" s="81" t="s">
        <v>416</v>
      </c>
      <c r="N34" s="81" t="s">
        <v>416</v>
      </c>
      <c r="O34" s="81" t="s">
        <v>416</v>
      </c>
      <c r="P34" s="81" t="s">
        <v>416</v>
      </c>
      <c r="Q34" s="81" t="s">
        <v>416</v>
      </c>
      <c r="R34" s="81" t="s">
        <v>416</v>
      </c>
      <c r="S34" s="81" t="s">
        <v>416</v>
      </c>
      <c r="T34" s="81" t="s">
        <v>416</v>
      </c>
      <c r="U34" s="81" t="s">
        <v>416</v>
      </c>
      <c r="V34" s="81" t="s">
        <v>416</v>
      </c>
      <c r="W34" s="81">
        <v>15.904956715000001</v>
      </c>
      <c r="X34" s="81">
        <v>15.904956714999997</v>
      </c>
      <c r="Y34" s="81">
        <v>15.904956715000001</v>
      </c>
      <c r="Z34" s="81">
        <v>15.904956714999997</v>
      </c>
      <c r="AA34" s="81">
        <v>15.904956715000001</v>
      </c>
      <c r="AB34" s="81">
        <v>15.904956715000001</v>
      </c>
      <c r="AC34" s="81">
        <v>15.904956714999997</v>
      </c>
      <c r="AD34" s="81">
        <v>15.904956715000001</v>
      </c>
      <c r="AE34" s="81">
        <v>15.904956715000001</v>
      </c>
      <c r="AF34" s="81">
        <v>15.904956714999997</v>
      </c>
      <c r="AG34" s="81">
        <v>15.904956714999994</v>
      </c>
      <c r="AH34" s="81">
        <v>15.904956714999997</v>
      </c>
      <c r="AI34" s="81">
        <v>15.904956714999994</v>
      </c>
      <c r="AJ34" s="81">
        <v>15.904956714999997</v>
      </c>
      <c r="AK34" s="81">
        <v>15.904956714999997</v>
      </c>
    </row>
    <row r="35" spans="1:37" ht="15" outlineLevel="2" x14ac:dyDescent="0.25">
      <c r="A35" s="82" t="s">
        <v>161</v>
      </c>
      <c r="B35" s="82" t="s">
        <v>162</v>
      </c>
      <c r="C35" s="82" t="s">
        <v>173</v>
      </c>
      <c r="D35" s="82" t="s">
        <v>169</v>
      </c>
      <c r="E35" s="83" t="s">
        <v>85</v>
      </c>
      <c r="F35" s="80" t="s">
        <v>222</v>
      </c>
      <c r="G35" s="81" t="s">
        <v>416</v>
      </c>
      <c r="H35" s="81" t="s">
        <v>416</v>
      </c>
      <c r="I35" s="81" t="s">
        <v>416</v>
      </c>
      <c r="J35" s="81" t="s">
        <v>416</v>
      </c>
      <c r="K35" s="81" t="s">
        <v>416</v>
      </c>
      <c r="L35" s="81" t="s">
        <v>416</v>
      </c>
      <c r="M35" s="81" t="s">
        <v>416</v>
      </c>
      <c r="N35" s="81" t="s">
        <v>416</v>
      </c>
      <c r="O35" s="81" t="s">
        <v>416</v>
      </c>
      <c r="P35" s="81" t="s">
        <v>416</v>
      </c>
      <c r="Q35" s="81" t="s">
        <v>416</v>
      </c>
      <c r="R35" s="81" t="s">
        <v>416</v>
      </c>
      <c r="S35" s="81" t="s">
        <v>416</v>
      </c>
      <c r="T35" s="81" t="s">
        <v>416</v>
      </c>
      <c r="U35" s="81" t="s">
        <v>416</v>
      </c>
      <c r="V35" s="81" t="s">
        <v>416</v>
      </c>
      <c r="W35" s="81" t="s">
        <v>416</v>
      </c>
      <c r="X35" s="81" t="s">
        <v>416</v>
      </c>
      <c r="Y35" s="81" t="s">
        <v>416</v>
      </c>
      <c r="Z35" s="81" t="s">
        <v>416</v>
      </c>
      <c r="AA35" s="81" t="s">
        <v>416</v>
      </c>
      <c r="AB35" s="81">
        <v>15.904956714999997</v>
      </c>
      <c r="AC35" s="81">
        <v>15.904956715000001</v>
      </c>
      <c r="AD35" s="81">
        <v>15.904956714999997</v>
      </c>
      <c r="AE35" s="81">
        <v>15.904956714999997</v>
      </c>
      <c r="AF35" s="81">
        <v>15.904956714999994</v>
      </c>
      <c r="AG35" s="81">
        <v>15.904956714999997</v>
      </c>
      <c r="AH35" s="81">
        <v>15.904956715000001</v>
      </c>
      <c r="AI35" s="81">
        <v>15.904956715000001</v>
      </c>
      <c r="AJ35" s="81">
        <v>15.904956714999997</v>
      </c>
      <c r="AK35" s="81">
        <v>15.904956715000004</v>
      </c>
    </row>
    <row r="36" spans="1:37" ht="15" outlineLevel="2" x14ac:dyDescent="0.25">
      <c r="A36" s="79" t="s">
        <v>161</v>
      </c>
      <c r="B36" s="79" t="s">
        <v>162</v>
      </c>
      <c r="C36" s="79" t="s">
        <v>173</v>
      </c>
      <c r="D36" s="79" t="s">
        <v>170</v>
      </c>
      <c r="E36" s="80" t="s">
        <v>85</v>
      </c>
      <c r="F36" s="80" t="s">
        <v>222</v>
      </c>
      <c r="G36" s="81" t="s">
        <v>416</v>
      </c>
      <c r="H36" s="81" t="s">
        <v>416</v>
      </c>
      <c r="I36" s="81" t="s">
        <v>416</v>
      </c>
      <c r="J36" s="81" t="s">
        <v>416</v>
      </c>
      <c r="K36" s="81" t="s">
        <v>416</v>
      </c>
      <c r="L36" s="81" t="s">
        <v>416</v>
      </c>
      <c r="M36" s="81" t="s">
        <v>416</v>
      </c>
      <c r="N36" s="81" t="s">
        <v>416</v>
      </c>
      <c r="O36" s="81" t="s">
        <v>416</v>
      </c>
      <c r="P36" s="81" t="s">
        <v>416</v>
      </c>
      <c r="Q36" s="81" t="s">
        <v>416</v>
      </c>
      <c r="R36" s="81" t="s">
        <v>416</v>
      </c>
      <c r="S36" s="81" t="s">
        <v>416</v>
      </c>
      <c r="T36" s="81" t="s">
        <v>416</v>
      </c>
      <c r="U36" s="81" t="s">
        <v>416</v>
      </c>
      <c r="V36" s="81" t="s">
        <v>416</v>
      </c>
      <c r="W36" s="81" t="s">
        <v>416</v>
      </c>
      <c r="X36" s="81" t="s">
        <v>416</v>
      </c>
      <c r="Y36" s="81" t="s">
        <v>416</v>
      </c>
      <c r="Z36" s="81" t="s">
        <v>416</v>
      </c>
      <c r="AA36" s="81" t="s">
        <v>416</v>
      </c>
      <c r="AB36" s="81" t="s">
        <v>416</v>
      </c>
      <c r="AC36" s="81" t="s">
        <v>416</v>
      </c>
      <c r="AD36" s="81" t="s">
        <v>416</v>
      </c>
      <c r="AE36" s="81" t="s">
        <v>416</v>
      </c>
      <c r="AF36" s="81">
        <v>15.904956715000001</v>
      </c>
      <c r="AG36" s="81">
        <v>15.904956714999994</v>
      </c>
      <c r="AH36" s="81">
        <v>15.904956714999997</v>
      </c>
      <c r="AI36" s="81">
        <v>15.904956715000001</v>
      </c>
      <c r="AJ36" s="81">
        <v>15.904956714999994</v>
      </c>
      <c r="AK36" s="81">
        <v>15.904956715000001</v>
      </c>
    </row>
    <row r="37" spans="1:37" ht="15" outlineLevel="2" x14ac:dyDescent="0.25">
      <c r="A37" s="82" t="s">
        <v>161</v>
      </c>
      <c r="B37" s="82" t="s">
        <v>162</v>
      </c>
      <c r="C37" s="82" t="s">
        <v>173</v>
      </c>
      <c r="D37" s="82" t="s">
        <v>171</v>
      </c>
      <c r="E37" s="83" t="s">
        <v>85</v>
      </c>
      <c r="F37" s="80" t="s">
        <v>222</v>
      </c>
      <c r="G37" s="81" t="s">
        <v>416</v>
      </c>
      <c r="H37" s="81" t="s">
        <v>416</v>
      </c>
      <c r="I37" s="81" t="s">
        <v>416</v>
      </c>
      <c r="J37" s="81" t="s">
        <v>416</v>
      </c>
      <c r="K37" s="81" t="s">
        <v>416</v>
      </c>
      <c r="L37" s="81" t="s">
        <v>416</v>
      </c>
      <c r="M37" s="81" t="s">
        <v>416</v>
      </c>
      <c r="N37" s="81" t="s">
        <v>416</v>
      </c>
      <c r="O37" s="81" t="s">
        <v>416</v>
      </c>
      <c r="P37" s="81" t="s">
        <v>416</v>
      </c>
      <c r="Q37" s="81" t="s">
        <v>416</v>
      </c>
      <c r="R37" s="81" t="s">
        <v>416</v>
      </c>
      <c r="S37" s="81" t="s">
        <v>416</v>
      </c>
      <c r="T37" s="81" t="s">
        <v>416</v>
      </c>
      <c r="U37" s="81" t="s">
        <v>416</v>
      </c>
      <c r="V37" s="81" t="s">
        <v>416</v>
      </c>
      <c r="W37" s="81" t="s">
        <v>416</v>
      </c>
      <c r="X37" s="81" t="s">
        <v>416</v>
      </c>
      <c r="Y37" s="81" t="s">
        <v>416</v>
      </c>
      <c r="Z37" s="81" t="s">
        <v>416</v>
      </c>
      <c r="AA37" s="81" t="s">
        <v>416</v>
      </c>
      <c r="AB37" s="81" t="s">
        <v>416</v>
      </c>
      <c r="AC37" s="81" t="s">
        <v>416</v>
      </c>
      <c r="AD37" s="81" t="s">
        <v>416</v>
      </c>
      <c r="AE37" s="81" t="s">
        <v>416</v>
      </c>
      <c r="AF37" s="81" t="s">
        <v>416</v>
      </c>
      <c r="AG37" s="81" t="s">
        <v>416</v>
      </c>
      <c r="AH37" s="81" t="s">
        <v>416</v>
      </c>
      <c r="AI37" s="81" t="s">
        <v>416</v>
      </c>
      <c r="AJ37" s="81">
        <v>15.904956714999997</v>
      </c>
      <c r="AK37" s="81">
        <v>15.904956715000001</v>
      </c>
    </row>
    <row r="38" spans="1:37" ht="15" outlineLevel="2" x14ac:dyDescent="0.25">
      <c r="A38" s="79" t="s">
        <v>161</v>
      </c>
      <c r="B38" s="79" t="s">
        <v>174</v>
      </c>
      <c r="C38" s="79" t="s">
        <v>163</v>
      </c>
      <c r="D38" s="79" t="s">
        <v>168</v>
      </c>
      <c r="E38" s="80" t="s">
        <v>85</v>
      </c>
      <c r="F38" s="80" t="s">
        <v>222</v>
      </c>
      <c r="G38" s="81" t="s">
        <v>416</v>
      </c>
      <c r="H38" s="81" t="s">
        <v>416</v>
      </c>
      <c r="I38" s="81" t="s">
        <v>416</v>
      </c>
      <c r="J38" s="81" t="s">
        <v>416</v>
      </c>
      <c r="K38" s="81" t="s">
        <v>416</v>
      </c>
      <c r="L38" s="81" t="s">
        <v>416</v>
      </c>
      <c r="M38" s="81" t="s">
        <v>416</v>
      </c>
      <c r="N38" s="81" t="s">
        <v>416</v>
      </c>
      <c r="O38" s="81" t="s">
        <v>416</v>
      </c>
      <c r="P38" s="81" t="s">
        <v>416</v>
      </c>
      <c r="Q38" s="81" t="s">
        <v>416</v>
      </c>
      <c r="R38" s="81" t="s">
        <v>416</v>
      </c>
      <c r="S38" s="81" t="s">
        <v>416</v>
      </c>
      <c r="T38" s="81" t="s">
        <v>416</v>
      </c>
      <c r="U38" s="81" t="s">
        <v>416</v>
      </c>
      <c r="V38" s="81" t="s">
        <v>416</v>
      </c>
      <c r="W38" s="81">
        <v>15.904956715000001</v>
      </c>
      <c r="X38" s="81">
        <v>15.904956715000001</v>
      </c>
      <c r="Y38" s="81">
        <v>15.904956714999997</v>
      </c>
      <c r="Z38" s="81">
        <v>15.904956714999994</v>
      </c>
      <c r="AA38" s="81">
        <v>15.904956714999997</v>
      </c>
      <c r="AB38" s="81">
        <v>15.904956714999997</v>
      </c>
      <c r="AC38" s="81">
        <v>15.904956715000001</v>
      </c>
      <c r="AD38" s="81">
        <v>15.904956714999997</v>
      </c>
      <c r="AE38" s="81">
        <v>15.904956715000001</v>
      </c>
      <c r="AF38" s="81">
        <v>15.904956715000001</v>
      </c>
      <c r="AG38" s="81">
        <v>15.904956715000001</v>
      </c>
      <c r="AH38" s="81">
        <v>15.904956715000001</v>
      </c>
      <c r="AI38" s="81">
        <v>15.904956714999997</v>
      </c>
      <c r="AJ38" s="81">
        <v>15.904956715000001</v>
      </c>
      <c r="AK38" s="81">
        <v>15.904956714999997</v>
      </c>
    </row>
    <row r="39" spans="1:37" ht="15" outlineLevel="2" x14ac:dyDescent="0.25">
      <c r="A39" s="82" t="s">
        <v>161</v>
      </c>
      <c r="B39" s="82" t="s">
        <v>174</v>
      </c>
      <c r="C39" s="82" t="s">
        <v>163</v>
      </c>
      <c r="D39" s="82" t="s">
        <v>169</v>
      </c>
      <c r="E39" s="83" t="s">
        <v>85</v>
      </c>
      <c r="F39" s="80" t="s">
        <v>222</v>
      </c>
      <c r="G39" s="81" t="s">
        <v>416</v>
      </c>
      <c r="H39" s="81" t="s">
        <v>416</v>
      </c>
      <c r="I39" s="81" t="s">
        <v>416</v>
      </c>
      <c r="J39" s="81" t="s">
        <v>416</v>
      </c>
      <c r="K39" s="81" t="s">
        <v>416</v>
      </c>
      <c r="L39" s="81" t="s">
        <v>416</v>
      </c>
      <c r="M39" s="81" t="s">
        <v>416</v>
      </c>
      <c r="N39" s="81" t="s">
        <v>416</v>
      </c>
      <c r="O39" s="81" t="s">
        <v>416</v>
      </c>
      <c r="P39" s="81" t="s">
        <v>416</v>
      </c>
      <c r="Q39" s="81" t="s">
        <v>416</v>
      </c>
      <c r="R39" s="81" t="s">
        <v>416</v>
      </c>
      <c r="S39" s="81" t="s">
        <v>416</v>
      </c>
      <c r="T39" s="81" t="s">
        <v>416</v>
      </c>
      <c r="U39" s="81" t="s">
        <v>416</v>
      </c>
      <c r="V39" s="81" t="s">
        <v>416</v>
      </c>
      <c r="W39" s="81" t="s">
        <v>416</v>
      </c>
      <c r="X39" s="81" t="s">
        <v>416</v>
      </c>
      <c r="Y39" s="81" t="s">
        <v>416</v>
      </c>
      <c r="Z39" s="81" t="s">
        <v>416</v>
      </c>
      <c r="AA39" s="81" t="s">
        <v>416</v>
      </c>
      <c r="AB39" s="81">
        <v>15.904956714999997</v>
      </c>
      <c r="AC39" s="81">
        <v>15.904956715000001</v>
      </c>
      <c r="AD39" s="81">
        <v>15.904956714999997</v>
      </c>
      <c r="AE39" s="81">
        <v>15.904956714999997</v>
      </c>
      <c r="AF39" s="81">
        <v>15.904956715000001</v>
      </c>
      <c r="AG39" s="81">
        <v>15.904956714999997</v>
      </c>
      <c r="AH39" s="81">
        <v>15.904956714999994</v>
      </c>
      <c r="AI39" s="81">
        <v>15.904956714999994</v>
      </c>
      <c r="AJ39" s="81">
        <v>15.904956715000001</v>
      </c>
      <c r="AK39" s="81">
        <v>15.904956715000001</v>
      </c>
    </row>
    <row r="40" spans="1:37" ht="15" outlineLevel="2" x14ac:dyDescent="0.25">
      <c r="A40" s="79" t="s">
        <v>161</v>
      </c>
      <c r="B40" s="79" t="s">
        <v>174</v>
      </c>
      <c r="C40" s="79" t="s">
        <v>163</v>
      </c>
      <c r="D40" s="79" t="s">
        <v>170</v>
      </c>
      <c r="E40" s="80" t="s">
        <v>85</v>
      </c>
      <c r="F40" s="80" t="s">
        <v>222</v>
      </c>
      <c r="G40" s="81" t="s">
        <v>416</v>
      </c>
      <c r="H40" s="81" t="s">
        <v>416</v>
      </c>
      <c r="I40" s="81" t="s">
        <v>416</v>
      </c>
      <c r="J40" s="81" t="s">
        <v>416</v>
      </c>
      <c r="K40" s="81" t="s">
        <v>416</v>
      </c>
      <c r="L40" s="81" t="s">
        <v>416</v>
      </c>
      <c r="M40" s="81" t="s">
        <v>416</v>
      </c>
      <c r="N40" s="81" t="s">
        <v>416</v>
      </c>
      <c r="O40" s="81" t="s">
        <v>416</v>
      </c>
      <c r="P40" s="81" t="s">
        <v>416</v>
      </c>
      <c r="Q40" s="81" t="s">
        <v>416</v>
      </c>
      <c r="R40" s="81" t="s">
        <v>416</v>
      </c>
      <c r="S40" s="81" t="s">
        <v>416</v>
      </c>
      <c r="T40" s="81" t="s">
        <v>416</v>
      </c>
      <c r="U40" s="81" t="s">
        <v>416</v>
      </c>
      <c r="V40" s="81" t="s">
        <v>416</v>
      </c>
      <c r="W40" s="81" t="s">
        <v>416</v>
      </c>
      <c r="X40" s="81" t="s">
        <v>416</v>
      </c>
      <c r="Y40" s="81" t="s">
        <v>416</v>
      </c>
      <c r="Z40" s="81" t="s">
        <v>416</v>
      </c>
      <c r="AA40" s="81" t="s">
        <v>416</v>
      </c>
      <c r="AB40" s="81" t="s">
        <v>416</v>
      </c>
      <c r="AC40" s="81" t="s">
        <v>416</v>
      </c>
      <c r="AD40" s="81" t="s">
        <v>416</v>
      </c>
      <c r="AE40" s="81" t="s">
        <v>416</v>
      </c>
      <c r="AF40" s="81">
        <v>15.904956715000001</v>
      </c>
      <c r="AG40" s="81">
        <v>15.904956715000001</v>
      </c>
      <c r="AH40" s="81">
        <v>15.904956715000001</v>
      </c>
      <c r="AI40" s="81">
        <v>15.904956715000001</v>
      </c>
      <c r="AJ40" s="81">
        <v>15.904956715000001</v>
      </c>
      <c r="AK40" s="81">
        <v>15.904956714999997</v>
      </c>
    </row>
    <row r="41" spans="1:37" ht="15" outlineLevel="2" x14ac:dyDescent="0.25">
      <c r="A41" s="82" t="s">
        <v>161</v>
      </c>
      <c r="B41" s="82" t="s">
        <v>174</v>
      </c>
      <c r="C41" s="82" t="s">
        <v>163</v>
      </c>
      <c r="D41" s="82" t="s">
        <v>171</v>
      </c>
      <c r="E41" s="83" t="s">
        <v>85</v>
      </c>
      <c r="F41" s="80" t="s">
        <v>222</v>
      </c>
      <c r="G41" s="81" t="s">
        <v>416</v>
      </c>
      <c r="H41" s="81" t="s">
        <v>416</v>
      </c>
      <c r="I41" s="81" t="s">
        <v>416</v>
      </c>
      <c r="J41" s="81" t="s">
        <v>416</v>
      </c>
      <c r="K41" s="81" t="s">
        <v>416</v>
      </c>
      <c r="L41" s="81" t="s">
        <v>416</v>
      </c>
      <c r="M41" s="81" t="s">
        <v>416</v>
      </c>
      <c r="N41" s="81" t="s">
        <v>416</v>
      </c>
      <c r="O41" s="81" t="s">
        <v>416</v>
      </c>
      <c r="P41" s="81" t="s">
        <v>416</v>
      </c>
      <c r="Q41" s="81" t="s">
        <v>416</v>
      </c>
      <c r="R41" s="81" t="s">
        <v>416</v>
      </c>
      <c r="S41" s="81" t="s">
        <v>416</v>
      </c>
      <c r="T41" s="81" t="s">
        <v>416</v>
      </c>
      <c r="U41" s="81" t="s">
        <v>416</v>
      </c>
      <c r="V41" s="81" t="s">
        <v>416</v>
      </c>
      <c r="W41" s="81" t="s">
        <v>416</v>
      </c>
      <c r="X41" s="81" t="s">
        <v>416</v>
      </c>
      <c r="Y41" s="81" t="s">
        <v>416</v>
      </c>
      <c r="Z41" s="81" t="s">
        <v>416</v>
      </c>
      <c r="AA41" s="81" t="s">
        <v>416</v>
      </c>
      <c r="AB41" s="81" t="s">
        <v>416</v>
      </c>
      <c r="AC41" s="81" t="s">
        <v>416</v>
      </c>
      <c r="AD41" s="81" t="s">
        <v>416</v>
      </c>
      <c r="AE41" s="81" t="s">
        <v>416</v>
      </c>
      <c r="AF41" s="81" t="s">
        <v>416</v>
      </c>
      <c r="AG41" s="81" t="s">
        <v>416</v>
      </c>
      <c r="AH41" s="81" t="s">
        <v>416</v>
      </c>
      <c r="AI41" s="81" t="s">
        <v>416</v>
      </c>
      <c r="AJ41" s="81">
        <v>15.904956715000001</v>
      </c>
      <c r="AK41" s="81">
        <v>15.904956715000001</v>
      </c>
    </row>
    <row r="42" spans="1:37" ht="15" outlineLevel="2" x14ac:dyDescent="0.25">
      <c r="A42" s="79" t="s">
        <v>161</v>
      </c>
      <c r="B42" s="79" t="s">
        <v>174</v>
      </c>
      <c r="C42" s="79" t="s">
        <v>172</v>
      </c>
      <c r="D42" s="79" t="s">
        <v>168</v>
      </c>
      <c r="E42" s="80" t="s">
        <v>85</v>
      </c>
      <c r="F42" s="80" t="s">
        <v>222</v>
      </c>
      <c r="G42" s="81" t="s">
        <v>416</v>
      </c>
      <c r="H42" s="81" t="s">
        <v>416</v>
      </c>
      <c r="I42" s="81" t="s">
        <v>416</v>
      </c>
      <c r="J42" s="81" t="s">
        <v>416</v>
      </c>
      <c r="K42" s="81" t="s">
        <v>416</v>
      </c>
      <c r="L42" s="81" t="s">
        <v>416</v>
      </c>
      <c r="M42" s="81" t="s">
        <v>416</v>
      </c>
      <c r="N42" s="81" t="s">
        <v>416</v>
      </c>
      <c r="O42" s="81" t="s">
        <v>416</v>
      </c>
      <c r="P42" s="81" t="s">
        <v>416</v>
      </c>
      <c r="Q42" s="81" t="s">
        <v>416</v>
      </c>
      <c r="R42" s="81" t="s">
        <v>416</v>
      </c>
      <c r="S42" s="81" t="s">
        <v>416</v>
      </c>
      <c r="T42" s="81" t="s">
        <v>416</v>
      </c>
      <c r="U42" s="81">
        <v>15.904956715000001</v>
      </c>
      <c r="V42" s="81">
        <v>15.904956715000001</v>
      </c>
      <c r="W42" s="81">
        <v>15.904956715000001</v>
      </c>
      <c r="X42" s="81">
        <v>15.904956715000001</v>
      </c>
      <c r="Y42" s="81">
        <v>15.904956715000001</v>
      </c>
      <c r="Z42" s="81">
        <v>15.904956714999997</v>
      </c>
      <c r="AA42" s="81">
        <v>15.904956714999994</v>
      </c>
      <c r="AB42" s="81">
        <v>15.904956714999997</v>
      </c>
      <c r="AC42" s="81">
        <v>15.904956715000001</v>
      </c>
      <c r="AD42" s="81">
        <v>15.904956715000001</v>
      </c>
      <c r="AE42" s="81">
        <v>15.904956714999997</v>
      </c>
      <c r="AF42" s="81">
        <v>15.904956714999997</v>
      </c>
      <c r="AG42" s="81">
        <v>15.904956715000001</v>
      </c>
      <c r="AH42" s="81">
        <v>15.904956714999997</v>
      </c>
      <c r="AI42" s="81">
        <v>15.904956714999997</v>
      </c>
      <c r="AJ42" s="81">
        <v>15.904956715000001</v>
      </c>
      <c r="AK42" s="81">
        <v>15.904956715000001</v>
      </c>
    </row>
    <row r="43" spans="1:37" ht="15" outlineLevel="2" x14ac:dyDescent="0.25">
      <c r="A43" s="82" t="s">
        <v>161</v>
      </c>
      <c r="B43" s="82" t="s">
        <v>174</v>
      </c>
      <c r="C43" s="82" t="s">
        <v>172</v>
      </c>
      <c r="D43" s="82" t="s">
        <v>169</v>
      </c>
      <c r="E43" s="83" t="s">
        <v>85</v>
      </c>
      <c r="F43" s="80" t="s">
        <v>222</v>
      </c>
      <c r="G43" s="81" t="s">
        <v>416</v>
      </c>
      <c r="H43" s="81" t="s">
        <v>416</v>
      </c>
      <c r="I43" s="81" t="s">
        <v>416</v>
      </c>
      <c r="J43" s="81" t="s">
        <v>416</v>
      </c>
      <c r="K43" s="81" t="s">
        <v>416</v>
      </c>
      <c r="L43" s="81" t="s">
        <v>416</v>
      </c>
      <c r="M43" s="81" t="s">
        <v>416</v>
      </c>
      <c r="N43" s="81" t="s">
        <v>416</v>
      </c>
      <c r="O43" s="81" t="s">
        <v>416</v>
      </c>
      <c r="P43" s="81" t="s">
        <v>416</v>
      </c>
      <c r="Q43" s="81" t="s">
        <v>416</v>
      </c>
      <c r="R43" s="81" t="s">
        <v>416</v>
      </c>
      <c r="S43" s="81" t="s">
        <v>416</v>
      </c>
      <c r="T43" s="81" t="s">
        <v>416</v>
      </c>
      <c r="U43" s="81" t="s">
        <v>416</v>
      </c>
      <c r="V43" s="81" t="s">
        <v>416</v>
      </c>
      <c r="W43" s="81" t="s">
        <v>416</v>
      </c>
      <c r="X43" s="81" t="s">
        <v>416</v>
      </c>
      <c r="Y43" s="81" t="s">
        <v>416</v>
      </c>
      <c r="Z43" s="81" t="s">
        <v>416</v>
      </c>
      <c r="AA43" s="81" t="s">
        <v>416</v>
      </c>
      <c r="AB43" s="81">
        <v>15.904956715000001</v>
      </c>
      <c r="AC43" s="81">
        <v>15.904956714999997</v>
      </c>
      <c r="AD43" s="81">
        <v>15.904956715000001</v>
      </c>
      <c r="AE43" s="81">
        <v>15.904956714999997</v>
      </c>
      <c r="AF43" s="81">
        <v>15.904956714999994</v>
      </c>
      <c r="AG43" s="81">
        <v>15.904956714999997</v>
      </c>
      <c r="AH43" s="81">
        <v>15.904956715000001</v>
      </c>
      <c r="AI43" s="81">
        <v>15.904956715000001</v>
      </c>
      <c r="AJ43" s="81">
        <v>15.904956715000001</v>
      </c>
      <c r="AK43" s="81">
        <v>15.904956715000001</v>
      </c>
    </row>
    <row r="44" spans="1:37" ht="15" outlineLevel="2" x14ac:dyDescent="0.25">
      <c r="A44" s="79" t="s">
        <v>161</v>
      </c>
      <c r="B44" s="79" t="s">
        <v>174</v>
      </c>
      <c r="C44" s="79" t="s">
        <v>172</v>
      </c>
      <c r="D44" s="79" t="s">
        <v>170</v>
      </c>
      <c r="E44" s="80" t="s">
        <v>85</v>
      </c>
      <c r="F44" s="80" t="s">
        <v>222</v>
      </c>
      <c r="G44" s="81" t="s">
        <v>416</v>
      </c>
      <c r="H44" s="81" t="s">
        <v>416</v>
      </c>
      <c r="I44" s="81" t="s">
        <v>416</v>
      </c>
      <c r="J44" s="81" t="s">
        <v>416</v>
      </c>
      <c r="K44" s="81" t="s">
        <v>416</v>
      </c>
      <c r="L44" s="81" t="s">
        <v>416</v>
      </c>
      <c r="M44" s="81" t="s">
        <v>416</v>
      </c>
      <c r="N44" s="81" t="s">
        <v>416</v>
      </c>
      <c r="O44" s="81" t="s">
        <v>416</v>
      </c>
      <c r="P44" s="81" t="s">
        <v>416</v>
      </c>
      <c r="Q44" s="81" t="s">
        <v>416</v>
      </c>
      <c r="R44" s="81" t="s">
        <v>416</v>
      </c>
      <c r="S44" s="81" t="s">
        <v>416</v>
      </c>
      <c r="T44" s="81" t="s">
        <v>416</v>
      </c>
      <c r="U44" s="81" t="s">
        <v>416</v>
      </c>
      <c r="V44" s="81" t="s">
        <v>416</v>
      </c>
      <c r="W44" s="81" t="s">
        <v>416</v>
      </c>
      <c r="X44" s="81" t="s">
        <v>416</v>
      </c>
      <c r="Y44" s="81" t="s">
        <v>416</v>
      </c>
      <c r="Z44" s="81" t="s">
        <v>416</v>
      </c>
      <c r="AA44" s="81" t="s">
        <v>416</v>
      </c>
      <c r="AB44" s="81" t="s">
        <v>416</v>
      </c>
      <c r="AC44" s="81" t="s">
        <v>416</v>
      </c>
      <c r="AD44" s="81" t="s">
        <v>416</v>
      </c>
      <c r="AE44" s="81" t="s">
        <v>416</v>
      </c>
      <c r="AF44" s="81">
        <v>15.904956714999997</v>
      </c>
      <c r="AG44" s="81">
        <v>15.904956715000001</v>
      </c>
      <c r="AH44" s="81">
        <v>15.904956714999997</v>
      </c>
      <c r="AI44" s="81">
        <v>15.904956715000004</v>
      </c>
      <c r="AJ44" s="81">
        <v>15.904956715000001</v>
      </c>
      <c r="AK44" s="81">
        <v>15.904956715000001</v>
      </c>
    </row>
    <row r="45" spans="1:37" ht="15" outlineLevel="2" x14ac:dyDescent="0.25">
      <c r="A45" s="82" t="s">
        <v>161</v>
      </c>
      <c r="B45" s="82" t="s">
        <v>174</v>
      </c>
      <c r="C45" s="82" t="s">
        <v>172</v>
      </c>
      <c r="D45" s="82" t="s">
        <v>171</v>
      </c>
      <c r="E45" s="83" t="s">
        <v>85</v>
      </c>
      <c r="F45" s="80" t="s">
        <v>222</v>
      </c>
      <c r="G45" s="81" t="s">
        <v>416</v>
      </c>
      <c r="H45" s="81" t="s">
        <v>416</v>
      </c>
      <c r="I45" s="81" t="s">
        <v>416</v>
      </c>
      <c r="J45" s="81" t="s">
        <v>416</v>
      </c>
      <c r="K45" s="81" t="s">
        <v>416</v>
      </c>
      <c r="L45" s="81" t="s">
        <v>416</v>
      </c>
      <c r="M45" s="81" t="s">
        <v>416</v>
      </c>
      <c r="N45" s="81" t="s">
        <v>416</v>
      </c>
      <c r="O45" s="81" t="s">
        <v>416</v>
      </c>
      <c r="P45" s="81" t="s">
        <v>416</v>
      </c>
      <c r="Q45" s="81" t="s">
        <v>416</v>
      </c>
      <c r="R45" s="81" t="s">
        <v>416</v>
      </c>
      <c r="S45" s="81" t="s">
        <v>416</v>
      </c>
      <c r="T45" s="81" t="s">
        <v>416</v>
      </c>
      <c r="U45" s="81" t="s">
        <v>416</v>
      </c>
      <c r="V45" s="81" t="s">
        <v>416</v>
      </c>
      <c r="W45" s="81" t="s">
        <v>416</v>
      </c>
      <c r="X45" s="81" t="s">
        <v>416</v>
      </c>
      <c r="Y45" s="81" t="s">
        <v>416</v>
      </c>
      <c r="Z45" s="81" t="s">
        <v>416</v>
      </c>
      <c r="AA45" s="81" t="s">
        <v>416</v>
      </c>
      <c r="AB45" s="81" t="s">
        <v>416</v>
      </c>
      <c r="AC45" s="81" t="s">
        <v>416</v>
      </c>
      <c r="AD45" s="81" t="s">
        <v>416</v>
      </c>
      <c r="AE45" s="81" t="s">
        <v>416</v>
      </c>
      <c r="AF45" s="81" t="s">
        <v>416</v>
      </c>
      <c r="AG45" s="81" t="s">
        <v>416</v>
      </c>
      <c r="AH45" s="81" t="s">
        <v>416</v>
      </c>
      <c r="AI45" s="81" t="s">
        <v>416</v>
      </c>
      <c r="AJ45" s="81">
        <v>15.904956714999997</v>
      </c>
      <c r="AK45" s="81">
        <v>15.904956715000001</v>
      </c>
    </row>
    <row r="46" spans="1:37" ht="15" outlineLevel="2" x14ac:dyDescent="0.25">
      <c r="A46" s="79" t="s">
        <v>161</v>
      </c>
      <c r="B46" s="79" t="s">
        <v>174</v>
      </c>
      <c r="C46" s="79" t="s">
        <v>173</v>
      </c>
      <c r="D46" s="79" t="s">
        <v>168</v>
      </c>
      <c r="E46" s="80" t="s">
        <v>85</v>
      </c>
      <c r="F46" s="80" t="s">
        <v>222</v>
      </c>
      <c r="G46" s="81" t="s">
        <v>416</v>
      </c>
      <c r="H46" s="81" t="s">
        <v>416</v>
      </c>
      <c r="I46" s="81" t="s">
        <v>416</v>
      </c>
      <c r="J46" s="81" t="s">
        <v>416</v>
      </c>
      <c r="K46" s="81" t="s">
        <v>416</v>
      </c>
      <c r="L46" s="81" t="s">
        <v>416</v>
      </c>
      <c r="M46" s="81" t="s">
        <v>416</v>
      </c>
      <c r="N46" s="81" t="s">
        <v>416</v>
      </c>
      <c r="O46" s="81" t="s">
        <v>416</v>
      </c>
      <c r="P46" s="81" t="s">
        <v>416</v>
      </c>
      <c r="Q46" s="81" t="s">
        <v>416</v>
      </c>
      <c r="R46" s="81" t="s">
        <v>416</v>
      </c>
      <c r="S46" s="81" t="s">
        <v>416</v>
      </c>
      <c r="T46" s="81" t="s">
        <v>416</v>
      </c>
      <c r="U46" s="81" t="s">
        <v>416</v>
      </c>
      <c r="V46" s="81" t="s">
        <v>416</v>
      </c>
      <c r="W46" s="81">
        <v>15.904956715000001</v>
      </c>
      <c r="X46" s="81">
        <v>15.904956715000001</v>
      </c>
      <c r="Y46" s="81">
        <v>15.904956714999994</v>
      </c>
      <c r="Z46" s="81">
        <v>15.904956714999997</v>
      </c>
      <c r="AA46" s="81">
        <v>15.904956715000004</v>
      </c>
      <c r="AB46" s="81">
        <v>15.904956714999997</v>
      </c>
      <c r="AC46" s="81">
        <v>15.904956714999997</v>
      </c>
      <c r="AD46" s="81">
        <v>15.904956714999997</v>
      </c>
      <c r="AE46" s="81">
        <v>15.904956715000001</v>
      </c>
      <c r="AF46" s="81">
        <v>15.904956714999997</v>
      </c>
      <c r="AG46" s="81">
        <v>15.904956714999997</v>
      </c>
      <c r="AH46" s="81">
        <v>15.904956714999997</v>
      </c>
      <c r="AI46" s="81">
        <v>15.904956714999997</v>
      </c>
      <c r="AJ46" s="81">
        <v>15.904956714999997</v>
      </c>
      <c r="AK46" s="81">
        <v>15.904956715000001</v>
      </c>
    </row>
    <row r="47" spans="1:37" ht="15" outlineLevel="2" x14ac:dyDescent="0.25">
      <c r="A47" s="82" t="s">
        <v>161</v>
      </c>
      <c r="B47" s="82" t="s">
        <v>174</v>
      </c>
      <c r="C47" s="82" t="s">
        <v>173</v>
      </c>
      <c r="D47" s="82" t="s">
        <v>169</v>
      </c>
      <c r="E47" s="83" t="s">
        <v>85</v>
      </c>
      <c r="F47" s="80" t="s">
        <v>222</v>
      </c>
      <c r="G47" s="81" t="s">
        <v>416</v>
      </c>
      <c r="H47" s="81" t="s">
        <v>416</v>
      </c>
      <c r="I47" s="81" t="s">
        <v>416</v>
      </c>
      <c r="J47" s="81" t="s">
        <v>416</v>
      </c>
      <c r="K47" s="81" t="s">
        <v>416</v>
      </c>
      <c r="L47" s="81" t="s">
        <v>416</v>
      </c>
      <c r="M47" s="81" t="s">
        <v>416</v>
      </c>
      <c r="N47" s="81" t="s">
        <v>416</v>
      </c>
      <c r="O47" s="81" t="s">
        <v>416</v>
      </c>
      <c r="P47" s="81" t="s">
        <v>416</v>
      </c>
      <c r="Q47" s="81" t="s">
        <v>416</v>
      </c>
      <c r="R47" s="81" t="s">
        <v>416</v>
      </c>
      <c r="S47" s="81" t="s">
        <v>416</v>
      </c>
      <c r="T47" s="81" t="s">
        <v>416</v>
      </c>
      <c r="U47" s="81" t="s">
        <v>416</v>
      </c>
      <c r="V47" s="81" t="s">
        <v>416</v>
      </c>
      <c r="W47" s="81" t="s">
        <v>416</v>
      </c>
      <c r="X47" s="81" t="s">
        <v>416</v>
      </c>
      <c r="Y47" s="81" t="s">
        <v>416</v>
      </c>
      <c r="Z47" s="81" t="s">
        <v>416</v>
      </c>
      <c r="AA47" s="81" t="s">
        <v>416</v>
      </c>
      <c r="AB47" s="81">
        <v>15.904956715000001</v>
      </c>
      <c r="AC47" s="81">
        <v>15.904956715000001</v>
      </c>
      <c r="AD47" s="81">
        <v>15.904956715000001</v>
      </c>
      <c r="AE47" s="81">
        <v>15.904956715000004</v>
      </c>
      <c r="AF47" s="81">
        <v>15.904956714999997</v>
      </c>
      <c r="AG47" s="81">
        <v>15.904956714999994</v>
      </c>
      <c r="AH47" s="81">
        <v>15.904956715000001</v>
      </c>
      <c r="AI47" s="81">
        <v>15.904956714999997</v>
      </c>
      <c r="AJ47" s="81">
        <v>15.904956715000001</v>
      </c>
      <c r="AK47" s="81">
        <v>15.904956714999997</v>
      </c>
    </row>
    <row r="48" spans="1:37" ht="15" outlineLevel="2" x14ac:dyDescent="0.25">
      <c r="A48" s="79" t="s">
        <v>161</v>
      </c>
      <c r="B48" s="79" t="s">
        <v>174</v>
      </c>
      <c r="C48" s="79" t="s">
        <v>173</v>
      </c>
      <c r="D48" s="79" t="s">
        <v>170</v>
      </c>
      <c r="E48" s="80" t="s">
        <v>85</v>
      </c>
      <c r="F48" s="80" t="s">
        <v>222</v>
      </c>
      <c r="G48" s="81" t="s">
        <v>416</v>
      </c>
      <c r="H48" s="81" t="s">
        <v>416</v>
      </c>
      <c r="I48" s="81" t="s">
        <v>416</v>
      </c>
      <c r="J48" s="81" t="s">
        <v>416</v>
      </c>
      <c r="K48" s="81" t="s">
        <v>416</v>
      </c>
      <c r="L48" s="81" t="s">
        <v>416</v>
      </c>
      <c r="M48" s="81" t="s">
        <v>416</v>
      </c>
      <c r="N48" s="81" t="s">
        <v>416</v>
      </c>
      <c r="O48" s="81" t="s">
        <v>416</v>
      </c>
      <c r="P48" s="81" t="s">
        <v>416</v>
      </c>
      <c r="Q48" s="81" t="s">
        <v>416</v>
      </c>
      <c r="R48" s="81" t="s">
        <v>416</v>
      </c>
      <c r="S48" s="81" t="s">
        <v>416</v>
      </c>
      <c r="T48" s="81" t="s">
        <v>416</v>
      </c>
      <c r="U48" s="81" t="s">
        <v>416</v>
      </c>
      <c r="V48" s="81" t="s">
        <v>416</v>
      </c>
      <c r="W48" s="81" t="s">
        <v>416</v>
      </c>
      <c r="X48" s="81" t="s">
        <v>416</v>
      </c>
      <c r="Y48" s="81" t="s">
        <v>416</v>
      </c>
      <c r="Z48" s="81" t="s">
        <v>416</v>
      </c>
      <c r="AA48" s="81" t="s">
        <v>416</v>
      </c>
      <c r="AB48" s="81" t="s">
        <v>416</v>
      </c>
      <c r="AC48" s="81" t="s">
        <v>416</v>
      </c>
      <c r="AD48" s="81" t="s">
        <v>416</v>
      </c>
      <c r="AE48" s="81" t="s">
        <v>416</v>
      </c>
      <c r="AF48" s="81">
        <v>15.904956715000004</v>
      </c>
      <c r="AG48" s="81">
        <v>15.904956714999997</v>
      </c>
      <c r="AH48" s="81">
        <v>15.904956714999997</v>
      </c>
      <c r="AI48" s="81">
        <v>15.904956715000001</v>
      </c>
      <c r="AJ48" s="81">
        <v>15.904956714999994</v>
      </c>
      <c r="AK48" s="81">
        <v>15.904956714999994</v>
      </c>
    </row>
    <row r="49" spans="1:37" ht="15" outlineLevel="2" x14ac:dyDescent="0.25">
      <c r="A49" s="82" t="s">
        <v>161</v>
      </c>
      <c r="B49" s="82" t="s">
        <v>174</v>
      </c>
      <c r="C49" s="82" t="s">
        <v>173</v>
      </c>
      <c r="D49" s="82" t="s">
        <v>171</v>
      </c>
      <c r="E49" s="83" t="s">
        <v>85</v>
      </c>
      <c r="F49" s="80" t="s">
        <v>222</v>
      </c>
      <c r="G49" s="81" t="s">
        <v>416</v>
      </c>
      <c r="H49" s="81" t="s">
        <v>416</v>
      </c>
      <c r="I49" s="81" t="s">
        <v>416</v>
      </c>
      <c r="J49" s="81" t="s">
        <v>416</v>
      </c>
      <c r="K49" s="81" t="s">
        <v>416</v>
      </c>
      <c r="L49" s="81" t="s">
        <v>416</v>
      </c>
      <c r="M49" s="81" t="s">
        <v>416</v>
      </c>
      <c r="N49" s="81" t="s">
        <v>416</v>
      </c>
      <c r="O49" s="81" t="s">
        <v>416</v>
      </c>
      <c r="P49" s="81" t="s">
        <v>416</v>
      </c>
      <c r="Q49" s="81" t="s">
        <v>416</v>
      </c>
      <c r="R49" s="81" t="s">
        <v>416</v>
      </c>
      <c r="S49" s="81" t="s">
        <v>416</v>
      </c>
      <c r="T49" s="81" t="s">
        <v>416</v>
      </c>
      <c r="U49" s="81" t="s">
        <v>416</v>
      </c>
      <c r="V49" s="81" t="s">
        <v>416</v>
      </c>
      <c r="W49" s="81" t="s">
        <v>416</v>
      </c>
      <c r="X49" s="81" t="s">
        <v>416</v>
      </c>
      <c r="Y49" s="81" t="s">
        <v>416</v>
      </c>
      <c r="Z49" s="81" t="s">
        <v>416</v>
      </c>
      <c r="AA49" s="81" t="s">
        <v>416</v>
      </c>
      <c r="AB49" s="81" t="s">
        <v>416</v>
      </c>
      <c r="AC49" s="81" t="s">
        <v>416</v>
      </c>
      <c r="AD49" s="81" t="s">
        <v>416</v>
      </c>
      <c r="AE49" s="81" t="s">
        <v>416</v>
      </c>
      <c r="AF49" s="81" t="s">
        <v>416</v>
      </c>
      <c r="AG49" s="81" t="s">
        <v>416</v>
      </c>
      <c r="AH49" s="81" t="s">
        <v>416</v>
      </c>
      <c r="AI49" s="81" t="s">
        <v>416</v>
      </c>
      <c r="AJ49" s="81">
        <v>15.904956715000001</v>
      </c>
      <c r="AK49" s="81">
        <v>15.904956714999997</v>
      </c>
    </row>
    <row r="50" spans="1:37" ht="15" outlineLevel="2" x14ac:dyDescent="0.25">
      <c r="A50" s="79" t="s">
        <v>161</v>
      </c>
      <c r="B50" s="79" t="s">
        <v>175</v>
      </c>
      <c r="C50" s="79" t="s">
        <v>163</v>
      </c>
      <c r="D50" s="79" t="s">
        <v>170</v>
      </c>
      <c r="E50" s="80" t="s">
        <v>85</v>
      </c>
      <c r="F50" s="80" t="s">
        <v>222</v>
      </c>
      <c r="G50" s="81" t="s">
        <v>416</v>
      </c>
      <c r="H50" s="81" t="s">
        <v>416</v>
      </c>
      <c r="I50" s="81" t="s">
        <v>416</v>
      </c>
      <c r="J50" s="81" t="s">
        <v>416</v>
      </c>
      <c r="K50" s="81" t="s">
        <v>416</v>
      </c>
      <c r="L50" s="81" t="s">
        <v>416</v>
      </c>
      <c r="M50" s="81" t="s">
        <v>416</v>
      </c>
      <c r="N50" s="81" t="s">
        <v>416</v>
      </c>
      <c r="O50" s="81" t="s">
        <v>416</v>
      </c>
      <c r="P50" s="81" t="s">
        <v>416</v>
      </c>
      <c r="Q50" s="81" t="s">
        <v>416</v>
      </c>
      <c r="R50" s="81" t="s">
        <v>416</v>
      </c>
      <c r="S50" s="81" t="s">
        <v>416</v>
      </c>
      <c r="T50" s="81" t="s">
        <v>416</v>
      </c>
      <c r="U50" s="81" t="s">
        <v>416</v>
      </c>
      <c r="V50" s="81" t="s">
        <v>416</v>
      </c>
      <c r="W50" s="81" t="s">
        <v>416</v>
      </c>
      <c r="X50" s="81" t="s">
        <v>416</v>
      </c>
      <c r="Y50" s="81" t="s">
        <v>416</v>
      </c>
      <c r="Z50" s="81" t="s">
        <v>416</v>
      </c>
      <c r="AA50" s="81" t="s">
        <v>416</v>
      </c>
      <c r="AB50" s="81" t="s">
        <v>416</v>
      </c>
      <c r="AC50" s="81" t="s">
        <v>416</v>
      </c>
      <c r="AD50" s="81" t="s">
        <v>416</v>
      </c>
      <c r="AE50" s="81" t="s">
        <v>416</v>
      </c>
      <c r="AF50" s="81">
        <v>15.904956714999997</v>
      </c>
      <c r="AG50" s="81">
        <v>15.904956715000001</v>
      </c>
      <c r="AH50" s="81">
        <v>15.904956715000001</v>
      </c>
      <c r="AI50" s="81">
        <v>15.904956714999997</v>
      </c>
      <c r="AJ50" s="81">
        <v>15.904956714999997</v>
      </c>
      <c r="AK50" s="81">
        <v>15.904956714999997</v>
      </c>
    </row>
    <row r="51" spans="1:37" ht="15" outlineLevel="2" x14ac:dyDescent="0.25">
      <c r="A51" s="82" t="s">
        <v>161</v>
      </c>
      <c r="B51" s="82" t="s">
        <v>175</v>
      </c>
      <c r="C51" s="82" t="s">
        <v>163</v>
      </c>
      <c r="D51" s="82" t="s">
        <v>171</v>
      </c>
      <c r="E51" s="83" t="s">
        <v>85</v>
      </c>
      <c r="F51" s="80" t="s">
        <v>222</v>
      </c>
      <c r="G51" s="81" t="s">
        <v>416</v>
      </c>
      <c r="H51" s="81" t="s">
        <v>416</v>
      </c>
      <c r="I51" s="81" t="s">
        <v>416</v>
      </c>
      <c r="J51" s="81" t="s">
        <v>416</v>
      </c>
      <c r="K51" s="81" t="s">
        <v>416</v>
      </c>
      <c r="L51" s="81" t="s">
        <v>416</v>
      </c>
      <c r="M51" s="81" t="s">
        <v>416</v>
      </c>
      <c r="N51" s="81" t="s">
        <v>416</v>
      </c>
      <c r="O51" s="81" t="s">
        <v>416</v>
      </c>
      <c r="P51" s="81" t="s">
        <v>416</v>
      </c>
      <c r="Q51" s="81" t="s">
        <v>416</v>
      </c>
      <c r="R51" s="81" t="s">
        <v>416</v>
      </c>
      <c r="S51" s="81" t="s">
        <v>416</v>
      </c>
      <c r="T51" s="81" t="s">
        <v>416</v>
      </c>
      <c r="U51" s="81" t="s">
        <v>416</v>
      </c>
      <c r="V51" s="81" t="s">
        <v>416</v>
      </c>
      <c r="W51" s="81" t="s">
        <v>416</v>
      </c>
      <c r="X51" s="81" t="s">
        <v>416</v>
      </c>
      <c r="Y51" s="81" t="s">
        <v>416</v>
      </c>
      <c r="Z51" s="81" t="s">
        <v>416</v>
      </c>
      <c r="AA51" s="81" t="s">
        <v>416</v>
      </c>
      <c r="AB51" s="81" t="s">
        <v>416</v>
      </c>
      <c r="AC51" s="81" t="s">
        <v>416</v>
      </c>
      <c r="AD51" s="81" t="s">
        <v>416</v>
      </c>
      <c r="AE51" s="81" t="s">
        <v>416</v>
      </c>
      <c r="AF51" s="81" t="s">
        <v>416</v>
      </c>
      <c r="AG51" s="81" t="s">
        <v>416</v>
      </c>
      <c r="AH51" s="81" t="s">
        <v>416</v>
      </c>
      <c r="AI51" s="81" t="s">
        <v>416</v>
      </c>
      <c r="AJ51" s="81">
        <v>15.904956714999997</v>
      </c>
      <c r="AK51" s="81">
        <v>15.904956715000001</v>
      </c>
    </row>
    <row r="52" spans="1:37" ht="15" outlineLevel="2" x14ac:dyDescent="0.25">
      <c r="A52" s="79" t="s">
        <v>161</v>
      </c>
      <c r="B52" s="79" t="s">
        <v>175</v>
      </c>
      <c r="C52" s="79" t="s">
        <v>163</v>
      </c>
      <c r="D52" s="79" t="s">
        <v>176</v>
      </c>
      <c r="E52" s="80" t="s">
        <v>85</v>
      </c>
      <c r="F52" s="80" t="s">
        <v>222</v>
      </c>
      <c r="G52" s="81" t="s">
        <v>416</v>
      </c>
      <c r="H52" s="81" t="s">
        <v>416</v>
      </c>
      <c r="I52" s="81" t="s">
        <v>416</v>
      </c>
      <c r="J52" s="81" t="s">
        <v>416</v>
      </c>
      <c r="K52" s="81" t="s">
        <v>416</v>
      </c>
      <c r="L52" s="81" t="s">
        <v>416</v>
      </c>
      <c r="M52" s="81" t="s">
        <v>416</v>
      </c>
      <c r="N52" s="81" t="s">
        <v>416</v>
      </c>
      <c r="O52" s="81" t="s">
        <v>416</v>
      </c>
      <c r="P52" s="81" t="s">
        <v>416</v>
      </c>
      <c r="Q52" s="81" t="s">
        <v>416</v>
      </c>
      <c r="R52" s="81" t="s">
        <v>416</v>
      </c>
      <c r="S52" s="81" t="s">
        <v>416</v>
      </c>
      <c r="T52" s="81" t="s">
        <v>416</v>
      </c>
      <c r="U52" s="81" t="s">
        <v>416</v>
      </c>
      <c r="V52" s="81" t="s">
        <v>416</v>
      </c>
      <c r="W52" s="81" t="s">
        <v>416</v>
      </c>
      <c r="X52" s="81" t="s">
        <v>416</v>
      </c>
      <c r="Y52" s="81" t="s">
        <v>416</v>
      </c>
      <c r="Z52" s="81" t="s">
        <v>416</v>
      </c>
      <c r="AA52" s="81" t="s">
        <v>416</v>
      </c>
      <c r="AB52" s="81" t="s">
        <v>416</v>
      </c>
      <c r="AC52" s="81" t="s">
        <v>416</v>
      </c>
      <c r="AD52" s="81" t="s">
        <v>416</v>
      </c>
      <c r="AE52" s="81" t="s">
        <v>416</v>
      </c>
      <c r="AF52" s="81" t="s">
        <v>416</v>
      </c>
      <c r="AG52" s="81" t="s">
        <v>416</v>
      </c>
      <c r="AH52" s="81" t="s">
        <v>416</v>
      </c>
      <c r="AI52" s="81" t="s">
        <v>416</v>
      </c>
      <c r="AJ52" s="81" t="s">
        <v>416</v>
      </c>
      <c r="AK52" s="81" t="s">
        <v>416</v>
      </c>
    </row>
    <row r="53" spans="1:37" ht="15" outlineLevel="2" x14ac:dyDescent="0.25">
      <c r="A53" s="82" t="s">
        <v>161</v>
      </c>
      <c r="B53" s="82" t="s">
        <v>175</v>
      </c>
      <c r="C53" s="82" t="s">
        <v>172</v>
      </c>
      <c r="D53" s="82" t="s">
        <v>170</v>
      </c>
      <c r="E53" s="83" t="s">
        <v>85</v>
      </c>
      <c r="F53" s="80" t="s">
        <v>222</v>
      </c>
      <c r="G53" s="81" t="s">
        <v>416</v>
      </c>
      <c r="H53" s="81" t="s">
        <v>416</v>
      </c>
      <c r="I53" s="81" t="s">
        <v>416</v>
      </c>
      <c r="J53" s="81" t="s">
        <v>416</v>
      </c>
      <c r="K53" s="81" t="s">
        <v>416</v>
      </c>
      <c r="L53" s="81" t="s">
        <v>416</v>
      </c>
      <c r="M53" s="81" t="s">
        <v>416</v>
      </c>
      <c r="N53" s="81" t="s">
        <v>416</v>
      </c>
      <c r="O53" s="81" t="s">
        <v>416</v>
      </c>
      <c r="P53" s="81" t="s">
        <v>416</v>
      </c>
      <c r="Q53" s="81" t="s">
        <v>416</v>
      </c>
      <c r="R53" s="81" t="s">
        <v>416</v>
      </c>
      <c r="S53" s="81" t="s">
        <v>416</v>
      </c>
      <c r="T53" s="81" t="s">
        <v>416</v>
      </c>
      <c r="U53" s="81" t="s">
        <v>416</v>
      </c>
      <c r="V53" s="81" t="s">
        <v>416</v>
      </c>
      <c r="W53" s="81" t="s">
        <v>416</v>
      </c>
      <c r="X53" s="81" t="s">
        <v>416</v>
      </c>
      <c r="Y53" s="81" t="s">
        <v>416</v>
      </c>
      <c r="Z53" s="81" t="s">
        <v>416</v>
      </c>
      <c r="AA53" s="81" t="s">
        <v>416</v>
      </c>
      <c r="AB53" s="81" t="s">
        <v>416</v>
      </c>
      <c r="AC53" s="81" t="s">
        <v>416</v>
      </c>
      <c r="AD53" s="81" t="s">
        <v>416</v>
      </c>
      <c r="AE53" s="81" t="s">
        <v>416</v>
      </c>
      <c r="AF53" s="81">
        <v>15.904956714999997</v>
      </c>
      <c r="AG53" s="81">
        <v>15.904956715000004</v>
      </c>
      <c r="AH53" s="81">
        <v>15.904956714999994</v>
      </c>
      <c r="AI53" s="81">
        <v>15.904956715000001</v>
      </c>
      <c r="AJ53" s="81">
        <v>15.904956714999997</v>
      </c>
      <c r="AK53" s="81">
        <v>15.904956715000001</v>
      </c>
    </row>
    <row r="54" spans="1:37" ht="15" outlineLevel="2" x14ac:dyDescent="0.25">
      <c r="A54" s="79" t="s">
        <v>161</v>
      </c>
      <c r="B54" s="79" t="s">
        <v>175</v>
      </c>
      <c r="C54" s="79" t="s">
        <v>172</v>
      </c>
      <c r="D54" s="79" t="s">
        <v>171</v>
      </c>
      <c r="E54" s="80" t="s">
        <v>85</v>
      </c>
      <c r="F54" s="80" t="s">
        <v>222</v>
      </c>
      <c r="G54" s="81" t="s">
        <v>416</v>
      </c>
      <c r="H54" s="81" t="s">
        <v>416</v>
      </c>
      <c r="I54" s="81" t="s">
        <v>416</v>
      </c>
      <c r="J54" s="81" t="s">
        <v>416</v>
      </c>
      <c r="K54" s="81" t="s">
        <v>416</v>
      </c>
      <c r="L54" s="81" t="s">
        <v>416</v>
      </c>
      <c r="M54" s="81" t="s">
        <v>416</v>
      </c>
      <c r="N54" s="81" t="s">
        <v>416</v>
      </c>
      <c r="O54" s="81" t="s">
        <v>416</v>
      </c>
      <c r="P54" s="81" t="s">
        <v>416</v>
      </c>
      <c r="Q54" s="81" t="s">
        <v>416</v>
      </c>
      <c r="R54" s="81" t="s">
        <v>416</v>
      </c>
      <c r="S54" s="81" t="s">
        <v>416</v>
      </c>
      <c r="T54" s="81" t="s">
        <v>416</v>
      </c>
      <c r="U54" s="81" t="s">
        <v>416</v>
      </c>
      <c r="V54" s="81" t="s">
        <v>416</v>
      </c>
      <c r="W54" s="81" t="s">
        <v>416</v>
      </c>
      <c r="X54" s="81" t="s">
        <v>416</v>
      </c>
      <c r="Y54" s="81" t="s">
        <v>416</v>
      </c>
      <c r="Z54" s="81" t="s">
        <v>416</v>
      </c>
      <c r="AA54" s="81" t="s">
        <v>416</v>
      </c>
      <c r="AB54" s="81" t="s">
        <v>416</v>
      </c>
      <c r="AC54" s="81" t="s">
        <v>416</v>
      </c>
      <c r="AD54" s="81" t="s">
        <v>416</v>
      </c>
      <c r="AE54" s="81" t="s">
        <v>416</v>
      </c>
      <c r="AF54" s="81" t="s">
        <v>416</v>
      </c>
      <c r="AG54" s="81" t="s">
        <v>416</v>
      </c>
      <c r="AH54" s="81" t="s">
        <v>416</v>
      </c>
      <c r="AI54" s="81" t="s">
        <v>416</v>
      </c>
      <c r="AJ54" s="81">
        <v>15.904956714999997</v>
      </c>
      <c r="AK54" s="81">
        <v>15.904956714999997</v>
      </c>
    </row>
    <row r="55" spans="1:37" ht="15" outlineLevel="2" x14ac:dyDescent="0.25">
      <c r="A55" s="82" t="s">
        <v>161</v>
      </c>
      <c r="B55" s="82" t="s">
        <v>175</v>
      </c>
      <c r="C55" s="82" t="s">
        <v>173</v>
      </c>
      <c r="D55" s="82" t="s">
        <v>170</v>
      </c>
      <c r="E55" s="83" t="s">
        <v>85</v>
      </c>
      <c r="F55" s="80" t="s">
        <v>222</v>
      </c>
      <c r="G55" s="81" t="s">
        <v>416</v>
      </c>
      <c r="H55" s="81" t="s">
        <v>416</v>
      </c>
      <c r="I55" s="81" t="s">
        <v>416</v>
      </c>
      <c r="J55" s="81" t="s">
        <v>416</v>
      </c>
      <c r="K55" s="81" t="s">
        <v>416</v>
      </c>
      <c r="L55" s="81" t="s">
        <v>416</v>
      </c>
      <c r="M55" s="81" t="s">
        <v>416</v>
      </c>
      <c r="N55" s="81" t="s">
        <v>416</v>
      </c>
      <c r="O55" s="81" t="s">
        <v>416</v>
      </c>
      <c r="P55" s="81" t="s">
        <v>416</v>
      </c>
      <c r="Q55" s="81" t="s">
        <v>416</v>
      </c>
      <c r="R55" s="81" t="s">
        <v>416</v>
      </c>
      <c r="S55" s="81" t="s">
        <v>416</v>
      </c>
      <c r="T55" s="81" t="s">
        <v>416</v>
      </c>
      <c r="U55" s="81" t="s">
        <v>416</v>
      </c>
      <c r="V55" s="81" t="s">
        <v>416</v>
      </c>
      <c r="W55" s="81" t="s">
        <v>416</v>
      </c>
      <c r="X55" s="81" t="s">
        <v>416</v>
      </c>
      <c r="Y55" s="81" t="s">
        <v>416</v>
      </c>
      <c r="Z55" s="81" t="s">
        <v>416</v>
      </c>
      <c r="AA55" s="81" t="s">
        <v>416</v>
      </c>
      <c r="AB55" s="81" t="s">
        <v>416</v>
      </c>
      <c r="AC55" s="81" t="s">
        <v>416</v>
      </c>
      <c r="AD55" s="81" t="s">
        <v>416</v>
      </c>
      <c r="AE55" s="81" t="s">
        <v>416</v>
      </c>
      <c r="AF55" s="81">
        <v>15.904956714999997</v>
      </c>
      <c r="AG55" s="81">
        <v>15.904956714999997</v>
      </c>
      <c r="AH55" s="81">
        <v>15.904956714999997</v>
      </c>
      <c r="AI55" s="81">
        <v>15.904956714999997</v>
      </c>
      <c r="AJ55" s="81">
        <v>15.904956715000001</v>
      </c>
      <c r="AK55" s="81">
        <v>15.904956714999994</v>
      </c>
    </row>
    <row r="56" spans="1:37" ht="15" outlineLevel="2" x14ac:dyDescent="0.25">
      <c r="A56" s="79" t="s">
        <v>161</v>
      </c>
      <c r="B56" s="79" t="s">
        <v>175</v>
      </c>
      <c r="C56" s="79" t="s">
        <v>173</v>
      </c>
      <c r="D56" s="79" t="s">
        <v>171</v>
      </c>
      <c r="E56" s="80" t="s">
        <v>85</v>
      </c>
      <c r="F56" s="80" t="s">
        <v>222</v>
      </c>
      <c r="G56" s="81" t="s">
        <v>416</v>
      </c>
      <c r="H56" s="81" t="s">
        <v>416</v>
      </c>
      <c r="I56" s="81" t="s">
        <v>416</v>
      </c>
      <c r="J56" s="81" t="s">
        <v>416</v>
      </c>
      <c r="K56" s="81" t="s">
        <v>416</v>
      </c>
      <c r="L56" s="81" t="s">
        <v>416</v>
      </c>
      <c r="M56" s="81" t="s">
        <v>416</v>
      </c>
      <c r="N56" s="81" t="s">
        <v>416</v>
      </c>
      <c r="O56" s="81" t="s">
        <v>416</v>
      </c>
      <c r="P56" s="81" t="s">
        <v>416</v>
      </c>
      <c r="Q56" s="81" t="s">
        <v>416</v>
      </c>
      <c r="R56" s="81" t="s">
        <v>416</v>
      </c>
      <c r="S56" s="81" t="s">
        <v>416</v>
      </c>
      <c r="T56" s="81" t="s">
        <v>416</v>
      </c>
      <c r="U56" s="81" t="s">
        <v>416</v>
      </c>
      <c r="V56" s="81" t="s">
        <v>416</v>
      </c>
      <c r="W56" s="81" t="s">
        <v>416</v>
      </c>
      <c r="X56" s="81" t="s">
        <v>416</v>
      </c>
      <c r="Y56" s="81" t="s">
        <v>416</v>
      </c>
      <c r="Z56" s="81" t="s">
        <v>416</v>
      </c>
      <c r="AA56" s="81" t="s">
        <v>416</v>
      </c>
      <c r="AB56" s="81" t="s">
        <v>416</v>
      </c>
      <c r="AC56" s="81" t="s">
        <v>416</v>
      </c>
      <c r="AD56" s="81" t="s">
        <v>416</v>
      </c>
      <c r="AE56" s="81" t="s">
        <v>416</v>
      </c>
      <c r="AF56" s="81" t="s">
        <v>416</v>
      </c>
      <c r="AG56" s="81" t="s">
        <v>416</v>
      </c>
      <c r="AH56" s="81" t="s">
        <v>416</v>
      </c>
      <c r="AI56" s="81" t="s">
        <v>416</v>
      </c>
      <c r="AJ56" s="81">
        <v>15.904956714999997</v>
      </c>
      <c r="AK56" s="81">
        <v>15.904956714999997</v>
      </c>
    </row>
    <row r="57" spans="1:37" ht="15" outlineLevel="2" x14ac:dyDescent="0.25">
      <c r="A57" s="82" t="s">
        <v>161</v>
      </c>
      <c r="B57" s="82" t="s">
        <v>175</v>
      </c>
      <c r="C57" s="82" t="s">
        <v>173</v>
      </c>
      <c r="D57" s="82" t="s">
        <v>176</v>
      </c>
      <c r="E57" s="83" t="s">
        <v>85</v>
      </c>
      <c r="F57" s="80" t="s">
        <v>222</v>
      </c>
      <c r="G57" s="81" t="s">
        <v>416</v>
      </c>
      <c r="H57" s="81" t="s">
        <v>416</v>
      </c>
      <c r="I57" s="81" t="s">
        <v>416</v>
      </c>
      <c r="J57" s="81" t="s">
        <v>416</v>
      </c>
      <c r="K57" s="81" t="s">
        <v>416</v>
      </c>
      <c r="L57" s="81" t="s">
        <v>416</v>
      </c>
      <c r="M57" s="81" t="s">
        <v>416</v>
      </c>
      <c r="N57" s="81" t="s">
        <v>416</v>
      </c>
      <c r="O57" s="81" t="s">
        <v>416</v>
      </c>
      <c r="P57" s="81" t="s">
        <v>416</v>
      </c>
      <c r="Q57" s="81" t="s">
        <v>416</v>
      </c>
      <c r="R57" s="81" t="s">
        <v>416</v>
      </c>
      <c r="S57" s="81" t="s">
        <v>416</v>
      </c>
      <c r="T57" s="81" t="s">
        <v>416</v>
      </c>
      <c r="U57" s="81" t="s">
        <v>416</v>
      </c>
      <c r="V57" s="81" t="s">
        <v>416</v>
      </c>
      <c r="W57" s="81" t="s">
        <v>416</v>
      </c>
      <c r="X57" s="81" t="s">
        <v>416</v>
      </c>
      <c r="Y57" s="81" t="s">
        <v>416</v>
      </c>
      <c r="Z57" s="81" t="s">
        <v>416</v>
      </c>
      <c r="AA57" s="81" t="s">
        <v>416</v>
      </c>
      <c r="AB57" s="81" t="s">
        <v>416</v>
      </c>
      <c r="AC57" s="81" t="s">
        <v>416</v>
      </c>
      <c r="AD57" s="81" t="s">
        <v>416</v>
      </c>
      <c r="AE57" s="81" t="s">
        <v>416</v>
      </c>
      <c r="AF57" s="81" t="s">
        <v>416</v>
      </c>
      <c r="AG57" s="81" t="s">
        <v>416</v>
      </c>
      <c r="AH57" s="81" t="s">
        <v>416</v>
      </c>
      <c r="AI57" s="81" t="s">
        <v>416</v>
      </c>
      <c r="AJ57" s="81" t="s">
        <v>416</v>
      </c>
      <c r="AK57" s="81" t="s">
        <v>416</v>
      </c>
    </row>
    <row r="58" spans="1:37" ht="15" outlineLevel="2" x14ac:dyDescent="0.25">
      <c r="A58" s="79" t="s">
        <v>161</v>
      </c>
      <c r="B58" s="79" t="s">
        <v>177</v>
      </c>
      <c r="C58" s="79" t="s">
        <v>163</v>
      </c>
      <c r="D58" s="79" t="s">
        <v>114</v>
      </c>
      <c r="E58" s="80" t="s">
        <v>85</v>
      </c>
      <c r="F58" s="80" t="s">
        <v>222</v>
      </c>
      <c r="G58" s="81">
        <v>14.594166999999999</v>
      </c>
      <c r="H58" s="81">
        <v>14.594167000000002</v>
      </c>
      <c r="I58" s="81">
        <v>14.594167000000001</v>
      </c>
      <c r="J58" s="81">
        <v>14.594167000000001</v>
      </c>
      <c r="K58" s="81">
        <v>14.594167000000002</v>
      </c>
      <c r="L58" s="81">
        <v>14.594167000000002</v>
      </c>
      <c r="M58" s="81">
        <v>14.594167000000001</v>
      </c>
      <c r="N58" s="81">
        <v>14.594167000000001</v>
      </c>
      <c r="O58" s="81">
        <v>14.594166999999997</v>
      </c>
      <c r="P58" s="81">
        <v>14.594167000000001</v>
      </c>
      <c r="Q58" s="81">
        <v>14.594167000000001</v>
      </c>
      <c r="R58" s="81">
        <v>14.594167000000001</v>
      </c>
      <c r="S58" s="81">
        <v>14.594167000000001</v>
      </c>
      <c r="T58" s="81">
        <v>14.594167000000001</v>
      </c>
      <c r="U58" s="81">
        <v>14.594167000000001</v>
      </c>
      <c r="V58" s="81">
        <v>14.594166999999999</v>
      </c>
      <c r="W58" s="81">
        <v>14.594167000000001</v>
      </c>
      <c r="X58" s="81">
        <v>14.594167000000002</v>
      </c>
      <c r="Y58" s="81">
        <v>14.594167000000001</v>
      </c>
      <c r="Z58" s="81">
        <v>14.594166999999995</v>
      </c>
      <c r="AA58" s="81">
        <v>14.594166999999999</v>
      </c>
      <c r="AB58" s="81">
        <v>14.594167000000002</v>
      </c>
      <c r="AC58" s="81">
        <v>14.594167000000001</v>
      </c>
      <c r="AD58" s="81">
        <v>14.594167000000002</v>
      </c>
      <c r="AE58" s="81">
        <v>14.594167000000001</v>
      </c>
      <c r="AF58" s="81">
        <v>14.594167000000001</v>
      </c>
      <c r="AG58" s="81">
        <v>14.594166999999997</v>
      </c>
      <c r="AH58" s="81">
        <v>14.594167000000002</v>
      </c>
      <c r="AI58" s="81">
        <v>14.594166999999995</v>
      </c>
      <c r="AJ58" s="81">
        <v>14.594167000000002</v>
      </c>
      <c r="AK58" s="81">
        <v>14.594166999999999</v>
      </c>
    </row>
    <row r="59" spans="1:37" ht="15" outlineLevel="2" x14ac:dyDescent="0.25">
      <c r="A59" s="82" t="s">
        <v>161</v>
      </c>
      <c r="B59" s="82" t="s">
        <v>177</v>
      </c>
      <c r="C59" s="82" t="s">
        <v>163</v>
      </c>
      <c r="D59" s="82" t="s">
        <v>165</v>
      </c>
      <c r="E59" s="83" t="s">
        <v>85</v>
      </c>
      <c r="F59" s="80" t="s">
        <v>222</v>
      </c>
      <c r="G59" s="81" t="s">
        <v>416</v>
      </c>
      <c r="H59" s="81" t="s">
        <v>416</v>
      </c>
      <c r="I59" s="81">
        <v>10.040138500000001</v>
      </c>
      <c r="J59" s="81">
        <v>10.040138500000001</v>
      </c>
      <c r="K59" s="81">
        <v>10.040138499999999</v>
      </c>
      <c r="L59" s="81">
        <v>10.040138499999999</v>
      </c>
      <c r="M59" s="81">
        <v>10.040138499999998</v>
      </c>
      <c r="N59" s="81">
        <v>10.040138499999999</v>
      </c>
      <c r="O59" s="81">
        <v>10.040138499999998</v>
      </c>
      <c r="P59" s="81">
        <v>10.040138499999999</v>
      </c>
      <c r="Q59" s="81">
        <v>10.040138499999998</v>
      </c>
      <c r="R59" s="81">
        <v>10.040138499999999</v>
      </c>
      <c r="S59" s="81">
        <v>10.040138499999998</v>
      </c>
      <c r="T59" s="81">
        <v>10.040138500000001</v>
      </c>
      <c r="U59" s="81">
        <v>10.040138500000001</v>
      </c>
      <c r="V59" s="81">
        <v>10.040138499999998</v>
      </c>
      <c r="W59" s="81">
        <v>10.040138499999999</v>
      </c>
      <c r="X59" s="81">
        <v>10.040138500000001</v>
      </c>
      <c r="Y59" s="81">
        <v>10.040138500000001</v>
      </c>
      <c r="Z59" s="81">
        <v>10.040138499999998</v>
      </c>
      <c r="AA59" s="81">
        <v>10.040138500000001</v>
      </c>
      <c r="AB59" s="81">
        <v>10.040138499999999</v>
      </c>
      <c r="AC59" s="81">
        <v>10.040138499999999</v>
      </c>
      <c r="AD59" s="81">
        <v>10.040138499999999</v>
      </c>
      <c r="AE59" s="81">
        <v>10.040138500000001</v>
      </c>
      <c r="AF59" s="81">
        <v>10.040138500000001</v>
      </c>
      <c r="AG59" s="81">
        <v>10.040138500000001</v>
      </c>
      <c r="AH59" s="81">
        <v>10.040138499999999</v>
      </c>
      <c r="AI59" s="81">
        <v>10.040138500000001</v>
      </c>
      <c r="AJ59" s="81">
        <v>10.040138499999999</v>
      </c>
      <c r="AK59" s="81">
        <v>10.040138499999998</v>
      </c>
    </row>
    <row r="60" spans="1:37" ht="15" outlineLevel="2" x14ac:dyDescent="0.25">
      <c r="A60" s="79" t="s">
        <v>161</v>
      </c>
      <c r="B60" s="79" t="s">
        <v>177</v>
      </c>
      <c r="C60" s="79" t="s">
        <v>163</v>
      </c>
      <c r="D60" s="79" t="s">
        <v>166</v>
      </c>
      <c r="E60" s="80" t="s">
        <v>85</v>
      </c>
      <c r="F60" s="80" t="s">
        <v>222</v>
      </c>
      <c r="G60" s="81" t="s">
        <v>416</v>
      </c>
      <c r="H60" s="81" t="s">
        <v>416</v>
      </c>
      <c r="I60" s="81" t="s">
        <v>416</v>
      </c>
      <c r="J60" s="81" t="s">
        <v>416</v>
      </c>
      <c r="K60" s="81" t="s">
        <v>416</v>
      </c>
      <c r="L60" s="81" t="s">
        <v>416</v>
      </c>
      <c r="M60" s="81" t="s">
        <v>416</v>
      </c>
      <c r="N60" s="81">
        <v>3.7656945000000008</v>
      </c>
      <c r="O60" s="81">
        <v>3.7656944999999999</v>
      </c>
      <c r="P60" s="81">
        <v>3.7656945000000008</v>
      </c>
      <c r="Q60" s="81">
        <v>3.7656945000000008</v>
      </c>
      <c r="R60" s="81">
        <v>3.7656945000000008</v>
      </c>
      <c r="S60" s="81">
        <v>3.7656945000000008</v>
      </c>
      <c r="T60" s="81">
        <v>3.7656944999999999</v>
      </c>
      <c r="U60" s="81">
        <v>3.7656945000000008</v>
      </c>
      <c r="V60" s="81">
        <v>3.7656944999999999</v>
      </c>
      <c r="W60" s="81">
        <v>3.7656944999999999</v>
      </c>
      <c r="X60" s="81">
        <v>3.7656944999999999</v>
      </c>
      <c r="Y60" s="81">
        <v>3.7656945000000008</v>
      </c>
      <c r="Z60" s="81">
        <v>3.7656944999999991</v>
      </c>
      <c r="AA60" s="81">
        <v>3.7656944999999999</v>
      </c>
      <c r="AB60" s="81">
        <v>3.7656944999999999</v>
      </c>
      <c r="AC60" s="81">
        <v>3.7656944999999991</v>
      </c>
      <c r="AD60" s="81">
        <v>3.7656944999999999</v>
      </c>
      <c r="AE60" s="81">
        <v>3.7656944999999999</v>
      </c>
      <c r="AF60" s="81">
        <v>3.7656945000000008</v>
      </c>
      <c r="AG60" s="81">
        <v>3.7656944999999999</v>
      </c>
      <c r="AH60" s="81">
        <v>3.7656944999999991</v>
      </c>
      <c r="AI60" s="81">
        <v>3.7656944999999991</v>
      </c>
      <c r="AJ60" s="81">
        <v>3.7656944999999991</v>
      </c>
      <c r="AK60" s="81">
        <v>3.7656944999999991</v>
      </c>
    </row>
    <row r="61" spans="1:37" ht="15" outlineLevel="2" x14ac:dyDescent="0.25">
      <c r="A61" s="82" t="s">
        <v>161</v>
      </c>
      <c r="B61" s="82" t="s">
        <v>177</v>
      </c>
      <c r="C61" s="82" t="s">
        <v>163</v>
      </c>
      <c r="D61" s="82" t="s">
        <v>167</v>
      </c>
      <c r="E61" s="83" t="s">
        <v>85</v>
      </c>
      <c r="F61" s="80" t="s">
        <v>222</v>
      </c>
      <c r="G61" s="81" t="s">
        <v>416</v>
      </c>
      <c r="H61" s="81" t="s">
        <v>416</v>
      </c>
      <c r="I61" s="81" t="s">
        <v>416</v>
      </c>
      <c r="J61" s="81" t="s">
        <v>416</v>
      </c>
      <c r="K61" s="81" t="s">
        <v>416</v>
      </c>
      <c r="L61" s="81" t="s">
        <v>416</v>
      </c>
      <c r="M61" s="81" t="s">
        <v>416</v>
      </c>
      <c r="N61" s="81" t="s">
        <v>416</v>
      </c>
      <c r="O61" s="81" t="s">
        <v>416</v>
      </c>
      <c r="P61" s="81" t="s">
        <v>416</v>
      </c>
      <c r="Q61" s="81" t="s">
        <v>416</v>
      </c>
      <c r="R61" s="81" t="s">
        <v>416</v>
      </c>
      <c r="S61" s="81">
        <v>0.90000000000000013</v>
      </c>
      <c r="T61" s="81">
        <v>0.89999999999999991</v>
      </c>
      <c r="U61" s="81">
        <v>0.9</v>
      </c>
      <c r="V61" s="81">
        <v>0.89999999999999991</v>
      </c>
      <c r="W61" s="81">
        <v>0.90000000000000013</v>
      </c>
      <c r="X61" s="81">
        <v>0.90000000000000036</v>
      </c>
      <c r="Y61" s="81">
        <v>0.90000000000000013</v>
      </c>
      <c r="Z61" s="81">
        <v>0.9</v>
      </c>
      <c r="AA61" s="81">
        <v>0.9</v>
      </c>
      <c r="AB61" s="81">
        <v>0.89999999999999991</v>
      </c>
      <c r="AC61" s="81">
        <v>0.9</v>
      </c>
      <c r="AD61" s="81">
        <v>0.8999999999999998</v>
      </c>
      <c r="AE61" s="81">
        <v>0.89999999999999991</v>
      </c>
      <c r="AF61" s="81">
        <v>0.89999999999999991</v>
      </c>
      <c r="AG61" s="81">
        <v>0.9</v>
      </c>
      <c r="AH61" s="81">
        <v>0.9</v>
      </c>
      <c r="AI61" s="81">
        <v>0.89999999999999991</v>
      </c>
      <c r="AJ61" s="81">
        <v>0.89999999999999991</v>
      </c>
      <c r="AK61" s="81">
        <v>0.89999999999999991</v>
      </c>
    </row>
    <row r="62" spans="1:37" ht="15" outlineLevel="2" x14ac:dyDescent="0.25">
      <c r="A62" s="79" t="s">
        <v>161</v>
      </c>
      <c r="B62" s="79" t="s">
        <v>177</v>
      </c>
      <c r="C62" s="79" t="s">
        <v>163</v>
      </c>
      <c r="D62" s="79" t="s">
        <v>168</v>
      </c>
      <c r="E62" s="80" t="s">
        <v>85</v>
      </c>
      <c r="F62" s="80" t="s">
        <v>222</v>
      </c>
      <c r="G62" s="81" t="s">
        <v>416</v>
      </c>
      <c r="H62" s="81" t="s">
        <v>416</v>
      </c>
      <c r="I62" s="81" t="s">
        <v>416</v>
      </c>
      <c r="J62" s="81" t="s">
        <v>416</v>
      </c>
      <c r="K62" s="81" t="s">
        <v>416</v>
      </c>
      <c r="L62" s="81" t="s">
        <v>416</v>
      </c>
      <c r="M62" s="81" t="s">
        <v>416</v>
      </c>
      <c r="N62" s="81" t="s">
        <v>416</v>
      </c>
      <c r="O62" s="81" t="s">
        <v>416</v>
      </c>
      <c r="P62" s="81" t="s">
        <v>416</v>
      </c>
      <c r="Q62" s="81" t="s">
        <v>416</v>
      </c>
      <c r="R62" s="81" t="s">
        <v>416</v>
      </c>
      <c r="S62" s="81" t="s">
        <v>416</v>
      </c>
      <c r="T62" s="81" t="s">
        <v>416</v>
      </c>
      <c r="U62" s="81" t="s">
        <v>416</v>
      </c>
      <c r="V62" s="81" t="s">
        <v>416</v>
      </c>
      <c r="W62" s="81">
        <v>0.33000000000000013</v>
      </c>
      <c r="X62" s="81">
        <v>0.33000000000000007</v>
      </c>
      <c r="Y62" s="81">
        <v>0.33000000000000007</v>
      </c>
      <c r="Z62" s="81">
        <v>0.33</v>
      </c>
      <c r="AA62" s="81">
        <v>0.33000000000000007</v>
      </c>
      <c r="AB62" s="81">
        <v>0.33000000000000013</v>
      </c>
      <c r="AC62" s="81">
        <v>0.33000000000000007</v>
      </c>
      <c r="AD62" s="81">
        <v>0.32999999999999996</v>
      </c>
      <c r="AE62" s="81">
        <v>0.33000000000000007</v>
      </c>
      <c r="AF62" s="81">
        <v>0.32999999999999996</v>
      </c>
      <c r="AG62" s="81">
        <v>0.33</v>
      </c>
      <c r="AH62" s="81">
        <v>0.33</v>
      </c>
      <c r="AI62" s="81">
        <v>0.33</v>
      </c>
      <c r="AJ62" s="81">
        <v>0.33000000000000007</v>
      </c>
      <c r="AK62" s="81">
        <v>0.32999999999999996</v>
      </c>
    </row>
    <row r="63" spans="1:37" ht="15" outlineLevel="2" x14ac:dyDescent="0.25">
      <c r="A63" s="82" t="s">
        <v>161</v>
      </c>
      <c r="B63" s="82" t="s">
        <v>177</v>
      </c>
      <c r="C63" s="82" t="s">
        <v>163</v>
      </c>
      <c r="D63" s="82" t="s">
        <v>169</v>
      </c>
      <c r="E63" s="83" t="s">
        <v>85</v>
      </c>
      <c r="F63" s="80" t="s">
        <v>222</v>
      </c>
      <c r="G63" s="81" t="s">
        <v>416</v>
      </c>
      <c r="H63" s="81" t="s">
        <v>416</v>
      </c>
      <c r="I63" s="81" t="s">
        <v>416</v>
      </c>
      <c r="J63" s="81" t="s">
        <v>416</v>
      </c>
      <c r="K63" s="81" t="s">
        <v>416</v>
      </c>
      <c r="L63" s="81" t="s">
        <v>416</v>
      </c>
      <c r="M63" s="81" t="s">
        <v>416</v>
      </c>
      <c r="N63" s="81" t="s">
        <v>416</v>
      </c>
      <c r="O63" s="81" t="s">
        <v>416</v>
      </c>
      <c r="P63" s="81" t="s">
        <v>416</v>
      </c>
      <c r="Q63" s="81" t="s">
        <v>416</v>
      </c>
      <c r="R63" s="81" t="s">
        <v>416</v>
      </c>
      <c r="S63" s="81" t="s">
        <v>416</v>
      </c>
      <c r="T63" s="81" t="s">
        <v>416</v>
      </c>
      <c r="U63" s="81" t="s">
        <v>416</v>
      </c>
      <c r="V63" s="81" t="s">
        <v>416</v>
      </c>
      <c r="W63" s="81" t="s">
        <v>416</v>
      </c>
      <c r="X63" s="81" t="s">
        <v>416</v>
      </c>
      <c r="Y63" s="81" t="s">
        <v>416</v>
      </c>
      <c r="Z63" s="81" t="s">
        <v>416</v>
      </c>
      <c r="AA63" s="81" t="s">
        <v>416</v>
      </c>
      <c r="AB63" s="81">
        <v>2.2499999999999999E-2</v>
      </c>
      <c r="AC63" s="81">
        <v>2.2500000000000003E-2</v>
      </c>
      <c r="AD63" s="81">
        <v>2.2499999999999996E-2</v>
      </c>
      <c r="AE63" s="81">
        <v>2.2499999999999999E-2</v>
      </c>
      <c r="AF63" s="81">
        <v>2.2499999999999996E-2</v>
      </c>
      <c r="AG63" s="81">
        <v>2.2499999999999996E-2</v>
      </c>
      <c r="AH63" s="81">
        <v>2.2499999999999989E-2</v>
      </c>
      <c r="AI63" s="81">
        <v>2.2499999999999992E-2</v>
      </c>
      <c r="AJ63" s="81">
        <v>2.2499999999999996E-2</v>
      </c>
      <c r="AK63" s="81">
        <v>2.2499999999999999E-2</v>
      </c>
    </row>
    <row r="64" spans="1:37" ht="15" outlineLevel="2" x14ac:dyDescent="0.25">
      <c r="A64" s="79" t="s">
        <v>161</v>
      </c>
      <c r="B64" s="79" t="s">
        <v>177</v>
      </c>
      <c r="C64" s="79" t="s">
        <v>163</v>
      </c>
      <c r="D64" s="79" t="s">
        <v>170</v>
      </c>
      <c r="E64" s="80" t="s">
        <v>85</v>
      </c>
      <c r="F64" s="80" t="s">
        <v>222</v>
      </c>
      <c r="G64" s="81" t="s">
        <v>416</v>
      </c>
      <c r="H64" s="81" t="s">
        <v>416</v>
      </c>
      <c r="I64" s="81" t="s">
        <v>416</v>
      </c>
      <c r="J64" s="81" t="s">
        <v>416</v>
      </c>
      <c r="K64" s="81" t="s">
        <v>416</v>
      </c>
      <c r="L64" s="81" t="s">
        <v>416</v>
      </c>
      <c r="M64" s="81" t="s">
        <v>416</v>
      </c>
      <c r="N64" s="81" t="s">
        <v>416</v>
      </c>
      <c r="O64" s="81" t="s">
        <v>416</v>
      </c>
      <c r="P64" s="81" t="s">
        <v>416</v>
      </c>
      <c r="Q64" s="81" t="s">
        <v>416</v>
      </c>
      <c r="R64" s="81" t="s">
        <v>416</v>
      </c>
      <c r="S64" s="81" t="s">
        <v>416</v>
      </c>
      <c r="T64" s="81" t="s">
        <v>416</v>
      </c>
      <c r="U64" s="81" t="s">
        <v>416</v>
      </c>
      <c r="V64" s="81" t="s">
        <v>416</v>
      </c>
      <c r="W64" s="81" t="s">
        <v>416</v>
      </c>
      <c r="X64" s="81" t="s">
        <v>416</v>
      </c>
      <c r="Y64" s="81" t="s">
        <v>416</v>
      </c>
      <c r="Z64" s="81" t="s">
        <v>416</v>
      </c>
      <c r="AA64" s="81" t="s">
        <v>416</v>
      </c>
      <c r="AB64" s="81" t="s">
        <v>416</v>
      </c>
      <c r="AC64" s="81" t="s">
        <v>416</v>
      </c>
      <c r="AD64" s="81" t="s">
        <v>416</v>
      </c>
      <c r="AE64" s="81" t="s">
        <v>416</v>
      </c>
      <c r="AF64" s="81">
        <v>2.2500000000000006E-2</v>
      </c>
      <c r="AG64" s="81">
        <v>2.2499999999999999E-2</v>
      </c>
      <c r="AH64" s="81">
        <v>2.2499999999999996E-2</v>
      </c>
      <c r="AI64" s="81">
        <v>2.2499999999999996E-2</v>
      </c>
      <c r="AJ64" s="81">
        <v>2.2499999999999999E-2</v>
      </c>
      <c r="AK64" s="81">
        <v>2.2500000000000003E-2</v>
      </c>
    </row>
    <row r="65" spans="1:37" ht="15" outlineLevel="2" x14ac:dyDescent="0.25">
      <c r="A65" s="82" t="s">
        <v>161</v>
      </c>
      <c r="B65" s="82" t="s">
        <v>177</v>
      </c>
      <c r="C65" s="82" t="s">
        <v>163</v>
      </c>
      <c r="D65" s="82" t="s">
        <v>171</v>
      </c>
      <c r="E65" s="83" t="s">
        <v>85</v>
      </c>
      <c r="F65" s="80" t="s">
        <v>222</v>
      </c>
      <c r="G65" s="81" t="s">
        <v>416</v>
      </c>
      <c r="H65" s="81" t="s">
        <v>416</v>
      </c>
      <c r="I65" s="81" t="s">
        <v>416</v>
      </c>
      <c r="J65" s="81" t="s">
        <v>416</v>
      </c>
      <c r="K65" s="81" t="s">
        <v>416</v>
      </c>
      <c r="L65" s="81" t="s">
        <v>416</v>
      </c>
      <c r="M65" s="81" t="s">
        <v>416</v>
      </c>
      <c r="N65" s="81" t="s">
        <v>416</v>
      </c>
      <c r="O65" s="81" t="s">
        <v>416</v>
      </c>
      <c r="P65" s="81" t="s">
        <v>416</v>
      </c>
      <c r="Q65" s="81" t="s">
        <v>416</v>
      </c>
      <c r="R65" s="81" t="s">
        <v>416</v>
      </c>
      <c r="S65" s="81" t="s">
        <v>416</v>
      </c>
      <c r="T65" s="81" t="s">
        <v>416</v>
      </c>
      <c r="U65" s="81" t="s">
        <v>416</v>
      </c>
      <c r="V65" s="81" t="s">
        <v>416</v>
      </c>
      <c r="W65" s="81" t="s">
        <v>416</v>
      </c>
      <c r="X65" s="81" t="s">
        <v>416</v>
      </c>
      <c r="Y65" s="81" t="s">
        <v>416</v>
      </c>
      <c r="Z65" s="81" t="s">
        <v>416</v>
      </c>
      <c r="AA65" s="81" t="s">
        <v>416</v>
      </c>
      <c r="AB65" s="81" t="s">
        <v>416</v>
      </c>
      <c r="AC65" s="81" t="s">
        <v>416</v>
      </c>
      <c r="AD65" s="81" t="s">
        <v>416</v>
      </c>
      <c r="AE65" s="81" t="s">
        <v>416</v>
      </c>
      <c r="AF65" s="81" t="s">
        <v>416</v>
      </c>
      <c r="AG65" s="81" t="s">
        <v>416</v>
      </c>
      <c r="AH65" s="81" t="s">
        <v>416</v>
      </c>
      <c r="AI65" s="81" t="s">
        <v>416</v>
      </c>
      <c r="AJ65" s="81">
        <v>2.2499999999999992E-2</v>
      </c>
      <c r="AK65" s="81">
        <v>2.2499999999999992E-2</v>
      </c>
    </row>
    <row r="66" spans="1:37" ht="15" outlineLevel="2" x14ac:dyDescent="0.25">
      <c r="A66" s="79" t="s">
        <v>161</v>
      </c>
      <c r="B66" s="79" t="s">
        <v>177</v>
      </c>
      <c r="C66" s="79" t="s">
        <v>172</v>
      </c>
      <c r="D66" s="79" t="s">
        <v>114</v>
      </c>
      <c r="E66" s="80" t="s">
        <v>85</v>
      </c>
      <c r="F66" s="80" t="s">
        <v>222</v>
      </c>
      <c r="G66" s="81">
        <v>14.594167000000002</v>
      </c>
      <c r="H66" s="81">
        <v>14.594167000000004</v>
      </c>
      <c r="I66" s="81">
        <v>14.594166999999999</v>
      </c>
      <c r="J66" s="81">
        <v>14.594167000000001</v>
      </c>
      <c r="K66" s="81">
        <v>14.594166999999999</v>
      </c>
      <c r="L66" s="81">
        <v>14.594167000000002</v>
      </c>
      <c r="M66" s="81">
        <v>14.594166999999997</v>
      </c>
      <c r="N66" s="81">
        <v>14.594167000000002</v>
      </c>
      <c r="O66" s="81">
        <v>14.594167000000001</v>
      </c>
      <c r="P66" s="81">
        <v>14.594167000000001</v>
      </c>
      <c r="Q66" s="81">
        <v>14.594166999999999</v>
      </c>
      <c r="R66" s="81">
        <v>14.594166999999999</v>
      </c>
      <c r="S66" s="81">
        <v>14.594167000000002</v>
      </c>
      <c r="T66" s="81">
        <v>14.594167000000001</v>
      </c>
      <c r="U66" s="81">
        <v>14.594167000000001</v>
      </c>
      <c r="V66" s="81">
        <v>14.594166999999999</v>
      </c>
      <c r="W66" s="81">
        <v>14.594167000000002</v>
      </c>
      <c r="X66" s="81">
        <v>14.594166999999997</v>
      </c>
      <c r="Y66" s="81">
        <v>14.594167000000001</v>
      </c>
      <c r="Z66" s="81">
        <v>14.594167000000001</v>
      </c>
      <c r="AA66" s="81">
        <v>14.594166999999997</v>
      </c>
      <c r="AB66" s="81">
        <v>14.594167000000004</v>
      </c>
      <c r="AC66" s="81">
        <v>14.594167000000002</v>
      </c>
      <c r="AD66" s="81">
        <v>14.594167000000001</v>
      </c>
      <c r="AE66" s="81">
        <v>14.594166999999997</v>
      </c>
      <c r="AF66" s="81">
        <v>14.594166999999999</v>
      </c>
      <c r="AG66" s="81">
        <v>14.594166999999997</v>
      </c>
      <c r="AH66" s="81">
        <v>14.594167000000002</v>
      </c>
      <c r="AI66" s="81">
        <v>14.594166999999999</v>
      </c>
      <c r="AJ66" s="81">
        <v>14.594167000000002</v>
      </c>
      <c r="AK66" s="81">
        <v>14.594166999999999</v>
      </c>
    </row>
    <row r="67" spans="1:37" ht="15" outlineLevel="2" x14ac:dyDescent="0.25">
      <c r="A67" s="82" t="s">
        <v>161</v>
      </c>
      <c r="B67" s="82" t="s">
        <v>177</v>
      </c>
      <c r="C67" s="82" t="s">
        <v>172</v>
      </c>
      <c r="D67" s="82" t="s">
        <v>165</v>
      </c>
      <c r="E67" s="83" t="s">
        <v>85</v>
      </c>
      <c r="F67" s="80" t="s">
        <v>222</v>
      </c>
      <c r="G67" s="81" t="s">
        <v>416</v>
      </c>
      <c r="H67" s="81" t="s">
        <v>416</v>
      </c>
      <c r="I67" s="81">
        <v>10.040138500000001</v>
      </c>
      <c r="J67" s="81">
        <v>10.040138499999999</v>
      </c>
      <c r="K67" s="81">
        <v>10.040138499999999</v>
      </c>
      <c r="L67" s="81">
        <v>10.040138499999999</v>
      </c>
      <c r="M67" s="81">
        <v>10.040138499999999</v>
      </c>
      <c r="N67" s="81">
        <v>10.040138499999999</v>
      </c>
      <c r="O67" s="81">
        <v>10.040138499999999</v>
      </c>
      <c r="P67" s="81">
        <v>10.040138499999999</v>
      </c>
      <c r="Q67" s="81">
        <v>10.040138499999999</v>
      </c>
      <c r="R67" s="81">
        <v>10.040138499999999</v>
      </c>
      <c r="S67" s="81">
        <v>10.040138500000001</v>
      </c>
      <c r="T67" s="81">
        <v>10.040138499999999</v>
      </c>
      <c r="U67" s="81">
        <v>10.040138499999999</v>
      </c>
      <c r="V67" s="81">
        <v>10.040138500000001</v>
      </c>
      <c r="W67" s="81">
        <v>10.040138500000001</v>
      </c>
      <c r="X67" s="81">
        <v>10.040138499999999</v>
      </c>
      <c r="Y67" s="81">
        <v>10.040138500000001</v>
      </c>
      <c r="Z67" s="81">
        <v>10.040138499999999</v>
      </c>
      <c r="AA67" s="81">
        <v>10.040138500000001</v>
      </c>
      <c r="AB67" s="81">
        <v>10.040138500000001</v>
      </c>
      <c r="AC67" s="81">
        <v>10.040138500000001</v>
      </c>
      <c r="AD67" s="81">
        <v>10.040138499999999</v>
      </c>
      <c r="AE67" s="81">
        <v>10.040138499999999</v>
      </c>
      <c r="AF67" s="81">
        <v>10.040138499999999</v>
      </c>
      <c r="AG67" s="81">
        <v>10.040138500000001</v>
      </c>
      <c r="AH67" s="81">
        <v>10.040138500000001</v>
      </c>
      <c r="AI67" s="81">
        <v>10.040138500000001</v>
      </c>
      <c r="AJ67" s="81">
        <v>10.040138499999999</v>
      </c>
      <c r="AK67" s="81">
        <v>10.040138500000001</v>
      </c>
    </row>
    <row r="68" spans="1:37" ht="15" outlineLevel="2" x14ac:dyDescent="0.25">
      <c r="A68" s="79" t="s">
        <v>161</v>
      </c>
      <c r="B68" s="79" t="s">
        <v>177</v>
      </c>
      <c r="C68" s="79" t="s">
        <v>172</v>
      </c>
      <c r="D68" s="79" t="s">
        <v>166</v>
      </c>
      <c r="E68" s="80" t="s">
        <v>85</v>
      </c>
      <c r="F68" s="80" t="s">
        <v>222</v>
      </c>
      <c r="G68" s="81" t="s">
        <v>416</v>
      </c>
      <c r="H68" s="81" t="s">
        <v>416</v>
      </c>
      <c r="I68" s="81" t="s">
        <v>416</v>
      </c>
      <c r="J68" s="81" t="s">
        <v>416</v>
      </c>
      <c r="K68" s="81" t="s">
        <v>416</v>
      </c>
      <c r="L68" s="81" t="s">
        <v>416</v>
      </c>
      <c r="M68" s="81" t="s">
        <v>416</v>
      </c>
      <c r="N68" s="81">
        <v>3.7656944999999999</v>
      </c>
      <c r="O68" s="81">
        <v>3.7656945000000008</v>
      </c>
      <c r="P68" s="81">
        <v>3.7656945000000013</v>
      </c>
      <c r="Q68" s="81">
        <v>3.7656945000000008</v>
      </c>
      <c r="R68" s="81">
        <v>3.7656945000000008</v>
      </c>
      <c r="S68" s="81">
        <v>3.7656944999999999</v>
      </c>
      <c r="T68" s="81">
        <v>3.7656944999999999</v>
      </c>
      <c r="U68" s="81">
        <v>3.7656944999999999</v>
      </c>
      <c r="V68" s="81">
        <v>3.7656944999999999</v>
      </c>
      <c r="W68" s="81">
        <v>3.7656945000000008</v>
      </c>
      <c r="X68" s="81">
        <v>3.7656944999999999</v>
      </c>
      <c r="Y68" s="81">
        <v>3.7656945000000008</v>
      </c>
      <c r="Z68" s="81">
        <v>3.7656944999999999</v>
      </c>
      <c r="AA68" s="81">
        <v>3.7656944999999999</v>
      </c>
      <c r="AB68" s="81">
        <v>3.7656944999999999</v>
      </c>
      <c r="AC68" s="81">
        <v>3.7656944999999999</v>
      </c>
      <c r="AD68" s="81">
        <v>3.7656944999999999</v>
      </c>
      <c r="AE68" s="81">
        <v>3.7656944999999991</v>
      </c>
      <c r="AF68" s="81">
        <v>3.7656944999999991</v>
      </c>
      <c r="AG68" s="81">
        <v>3.7656944999999999</v>
      </c>
      <c r="AH68" s="81">
        <v>3.7656944999999999</v>
      </c>
      <c r="AI68" s="81">
        <v>3.7656944999999999</v>
      </c>
      <c r="AJ68" s="81">
        <v>3.7656944999999991</v>
      </c>
      <c r="AK68" s="81">
        <v>3.7656944999999999</v>
      </c>
    </row>
    <row r="69" spans="1:37" ht="15" outlineLevel="2" x14ac:dyDescent="0.25">
      <c r="A69" s="82" t="s">
        <v>161</v>
      </c>
      <c r="B69" s="82" t="s">
        <v>177</v>
      </c>
      <c r="C69" s="82" t="s">
        <v>172</v>
      </c>
      <c r="D69" s="82" t="s">
        <v>167</v>
      </c>
      <c r="E69" s="83" t="s">
        <v>85</v>
      </c>
      <c r="F69" s="80" t="s">
        <v>222</v>
      </c>
      <c r="G69" s="81" t="s">
        <v>416</v>
      </c>
      <c r="H69" s="81" t="s">
        <v>416</v>
      </c>
      <c r="I69" s="81" t="s">
        <v>416</v>
      </c>
      <c r="J69" s="81" t="s">
        <v>416</v>
      </c>
      <c r="K69" s="81" t="s">
        <v>416</v>
      </c>
      <c r="L69" s="81" t="s">
        <v>416</v>
      </c>
      <c r="M69" s="81" t="s">
        <v>416</v>
      </c>
      <c r="N69" s="81" t="s">
        <v>416</v>
      </c>
      <c r="O69" s="81" t="s">
        <v>416</v>
      </c>
      <c r="P69" s="81" t="s">
        <v>416</v>
      </c>
      <c r="Q69" s="81" t="s">
        <v>416</v>
      </c>
      <c r="R69" s="81" t="s">
        <v>416</v>
      </c>
      <c r="S69" s="81">
        <v>0.90000000000000013</v>
      </c>
      <c r="T69" s="81">
        <v>0.89999999999999991</v>
      </c>
      <c r="U69" s="81">
        <v>0.90000000000000024</v>
      </c>
      <c r="V69" s="81">
        <v>0.9</v>
      </c>
      <c r="W69" s="81">
        <v>0.9</v>
      </c>
      <c r="X69" s="81">
        <v>0.90000000000000013</v>
      </c>
      <c r="Y69" s="81">
        <v>0.90000000000000013</v>
      </c>
      <c r="Z69" s="81">
        <v>0.9</v>
      </c>
      <c r="AA69" s="81">
        <v>0.9</v>
      </c>
      <c r="AB69" s="81">
        <v>0.8999999999999998</v>
      </c>
      <c r="AC69" s="81">
        <v>0.90000000000000013</v>
      </c>
      <c r="AD69" s="81">
        <v>0.9</v>
      </c>
      <c r="AE69" s="81">
        <v>0.89999999999999991</v>
      </c>
      <c r="AF69" s="81">
        <v>0.8999999999999998</v>
      </c>
      <c r="AG69" s="81">
        <v>0.9</v>
      </c>
      <c r="AH69" s="81">
        <v>0.9</v>
      </c>
      <c r="AI69" s="81">
        <v>0.89999999999999991</v>
      </c>
      <c r="AJ69" s="81">
        <v>0.8999999999999998</v>
      </c>
      <c r="AK69" s="81">
        <v>0.89999999999999991</v>
      </c>
    </row>
    <row r="70" spans="1:37" ht="15" outlineLevel="2" x14ac:dyDescent="0.25">
      <c r="A70" s="79" t="s">
        <v>161</v>
      </c>
      <c r="B70" s="79" t="s">
        <v>177</v>
      </c>
      <c r="C70" s="79" t="s">
        <v>172</v>
      </c>
      <c r="D70" s="79" t="s">
        <v>168</v>
      </c>
      <c r="E70" s="80" t="s">
        <v>85</v>
      </c>
      <c r="F70" s="80" t="s">
        <v>222</v>
      </c>
      <c r="G70" s="81" t="s">
        <v>416</v>
      </c>
      <c r="H70" s="81" t="s">
        <v>416</v>
      </c>
      <c r="I70" s="81" t="s">
        <v>416</v>
      </c>
      <c r="J70" s="81" t="s">
        <v>416</v>
      </c>
      <c r="K70" s="81" t="s">
        <v>416</v>
      </c>
      <c r="L70" s="81" t="s">
        <v>416</v>
      </c>
      <c r="M70" s="81" t="s">
        <v>416</v>
      </c>
      <c r="N70" s="81" t="s">
        <v>416</v>
      </c>
      <c r="O70" s="81" t="s">
        <v>416</v>
      </c>
      <c r="P70" s="81" t="s">
        <v>416</v>
      </c>
      <c r="Q70" s="81" t="s">
        <v>416</v>
      </c>
      <c r="R70" s="81" t="s">
        <v>416</v>
      </c>
      <c r="S70" s="81" t="s">
        <v>416</v>
      </c>
      <c r="T70" s="81" t="s">
        <v>416</v>
      </c>
      <c r="U70" s="81" t="s">
        <v>416</v>
      </c>
      <c r="V70" s="81" t="s">
        <v>416</v>
      </c>
      <c r="W70" s="81">
        <v>0.33000000000000007</v>
      </c>
      <c r="X70" s="81">
        <v>0.33000000000000007</v>
      </c>
      <c r="Y70" s="81">
        <v>0.33000000000000007</v>
      </c>
      <c r="Z70" s="81">
        <v>0.33</v>
      </c>
      <c r="AA70" s="81">
        <v>0.33</v>
      </c>
      <c r="AB70" s="81">
        <v>0.33000000000000013</v>
      </c>
      <c r="AC70" s="81">
        <v>0.33</v>
      </c>
      <c r="AD70" s="81">
        <v>0.32999999999999996</v>
      </c>
      <c r="AE70" s="81">
        <v>0.33</v>
      </c>
      <c r="AF70" s="81">
        <v>0.33000000000000007</v>
      </c>
      <c r="AG70" s="81">
        <v>0.33000000000000007</v>
      </c>
      <c r="AH70" s="81">
        <v>0.32999999999999996</v>
      </c>
      <c r="AI70" s="81">
        <v>0.33000000000000007</v>
      </c>
      <c r="AJ70" s="81">
        <v>0.33</v>
      </c>
      <c r="AK70" s="81">
        <v>0.33000000000000007</v>
      </c>
    </row>
    <row r="71" spans="1:37" ht="15" outlineLevel="2" x14ac:dyDescent="0.25">
      <c r="A71" s="82" t="s">
        <v>161</v>
      </c>
      <c r="B71" s="82" t="s">
        <v>177</v>
      </c>
      <c r="C71" s="82" t="s">
        <v>172</v>
      </c>
      <c r="D71" s="82" t="s">
        <v>169</v>
      </c>
      <c r="E71" s="83" t="s">
        <v>85</v>
      </c>
      <c r="F71" s="80" t="s">
        <v>222</v>
      </c>
      <c r="G71" s="81" t="s">
        <v>416</v>
      </c>
      <c r="H71" s="81" t="s">
        <v>416</v>
      </c>
      <c r="I71" s="81" t="s">
        <v>416</v>
      </c>
      <c r="J71" s="81" t="s">
        <v>416</v>
      </c>
      <c r="K71" s="81" t="s">
        <v>416</v>
      </c>
      <c r="L71" s="81" t="s">
        <v>416</v>
      </c>
      <c r="M71" s="81" t="s">
        <v>416</v>
      </c>
      <c r="N71" s="81" t="s">
        <v>416</v>
      </c>
      <c r="O71" s="81" t="s">
        <v>416</v>
      </c>
      <c r="P71" s="81" t="s">
        <v>416</v>
      </c>
      <c r="Q71" s="81" t="s">
        <v>416</v>
      </c>
      <c r="R71" s="81" t="s">
        <v>416</v>
      </c>
      <c r="S71" s="81" t="s">
        <v>416</v>
      </c>
      <c r="T71" s="81" t="s">
        <v>416</v>
      </c>
      <c r="U71" s="81" t="s">
        <v>416</v>
      </c>
      <c r="V71" s="81" t="s">
        <v>416</v>
      </c>
      <c r="W71" s="81" t="s">
        <v>416</v>
      </c>
      <c r="X71" s="81" t="s">
        <v>416</v>
      </c>
      <c r="Y71" s="81" t="s">
        <v>416</v>
      </c>
      <c r="Z71" s="81" t="s">
        <v>416</v>
      </c>
      <c r="AA71" s="81" t="s">
        <v>416</v>
      </c>
      <c r="AB71" s="81">
        <v>2.2499999999999996E-2</v>
      </c>
      <c r="AC71" s="81">
        <v>2.2499999999999996E-2</v>
      </c>
      <c r="AD71" s="81">
        <v>2.2499999999999996E-2</v>
      </c>
      <c r="AE71" s="81">
        <v>2.2499999999999996E-2</v>
      </c>
      <c r="AF71" s="81">
        <v>2.2499999999999996E-2</v>
      </c>
      <c r="AG71" s="81">
        <v>2.2499999999999992E-2</v>
      </c>
      <c r="AH71" s="81">
        <v>2.2499999999999996E-2</v>
      </c>
      <c r="AI71" s="81">
        <v>2.2499999999999996E-2</v>
      </c>
      <c r="AJ71" s="81">
        <v>2.2499999999999999E-2</v>
      </c>
      <c r="AK71" s="81">
        <v>2.2500000000000003E-2</v>
      </c>
    </row>
    <row r="72" spans="1:37" ht="15" outlineLevel="2" x14ac:dyDescent="0.25">
      <c r="A72" s="79" t="s">
        <v>161</v>
      </c>
      <c r="B72" s="79" t="s">
        <v>177</v>
      </c>
      <c r="C72" s="79" t="s">
        <v>172</v>
      </c>
      <c r="D72" s="79" t="s">
        <v>170</v>
      </c>
      <c r="E72" s="80" t="s">
        <v>85</v>
      </c>
      <c r="F72" s="80" t="s">
        <v>222</v>
      </c>
      <c r="G72" s="81" t="s">
        <v>416</v>
      </c>
      <c r="H72" s="81" t="s">
        <v>416</v>
      </c>
      <c r="I72" s="81" t="s">
        <v>416</v>
      </c>
      <c r="J72" s="81" t="s">
        <v>416</v>
      </c>
      <c r="K72" s="81" t="s">
        <v>416</v>
      </c>
      <c r="L72" s="81" t="s">
        <v>416</v>
      </c>
      <c r="M72" s="81" t="s">
        <v>416</v>
      </c>
      <c r="N72" s="81" t="s">
        <v>416</v>
      </c>
      <c r="O72" s="81" t="s">
        <v>416</v>
      </c>
      <c r="P72" s="81" t="s">
        <v>416</v>
      </c>
      <c r="Q72" s="81" t="s">
        <v>416</v>
      </c>
      <c r="R72" s="81" t="s">
        <v>416</v>
      </c>
      <c r="S72" s="81" t="s">
        <v>416</v>
      </c>
      <c r="T72" s="81" t="s">
        <v>416</v>
      </c>
      <c r="U72" s="81" t="s">
        <v>416</v>
      </c>
      <c r="V72" s="81" t="s">
        <v>416</v>
      </c>
      <c r="W72" s="81" t="s">
        <v>416</v>
      </c>
      <c r="X72" s="81" t="s">
        <v>416</v>
      </c>
      <c r="Y72" s="81" t="s">
        <v>416</v>
      </c>
      <c r="Z72" s="81" t="s">
        <v>416</v>
      </c>
      <c r="AA72" s="81" t="s">
        <v>416</v>
      </c>
      <c r="AB72" s="81" t="s">
        <v>416</v>
      </c>
      <c r="AC72" s="81" t="s">
        <v>416</v>
      </c>
      <c r="AD72" s="81" t="s">
        <v>416</v>
      </c>
      <c r="AE72" s="81" t="s">
        <v>416</v>
      </c>
      <c r="AF72" s="81">
        <v>2.2499999999999999E-2</v>
      </c>
      <c r="AG72" s="81">
        <v>2.2499999999999999E-2</v>
      </c>
      <c r="AH72" s="81">
        <v>2.2499999999999992E-2</v>
      </c>
      <c r="AI72" s="81">
        <v>2.2499999999999999E-2</v>
      </c>
      <c r="AJ72" s="81">
        <v>2.2499999999999999E-2</v>
      </c>
      <c r="AK72" s="81">
        <v>2.2499999999999999E-2</v>
      </c>
    </row>
    <row r="73" spans="1:37" ht="15" outlineLevel="2" x14ac:dyDescent="0.25">
      <c r="A73" s="82" t="s">
        <v>161</v>
      </c>
      <c r="B73" s="82" t="s">
        <v>177</v>
      </c>
      <c r="C73" s="82" t="s">
        <v>172</v>
      </c>
      <c r="D73" s="82" t="s">
        <v>171</v>
      </c>
      <c r="E73" s="83" t="s">
        <v>85</v>
      </c>
      <c r="F73" s="80" t="s">
        <v>222</v>
      </c>
      <c r="G73" s="81" t="s">
        <v>416</v>
      </c>
      <c r="H73" s="81" t="s">
        <v>416</v>
      </c>
      <c r="I73" s="81" t="s">
        <v>416</v>
      </c>
      <c r="J73" s="81" t="s">
        <v>416</v>
      </c>
      <c r="K73" s="81" t="s">
        <v>416</v>
      </c>
      <c r="L73" s="81" t="s">
        <v>416</v>
      </c>
      <c r="M73" s="81" t="s">
        <v>416</v>
      </c>
      <c r="N73" s="81" t="s">
        <v>416</v>
      </c>
      <c r="O73" s="81" t="s">
        <v>416</v>
      </c>
      <c r="P73" s="81" t="s">
        <v>416</v>
      </c>
      <c r="Q73" s="81" t="s">
        <v>416</v>
      </c>
      <c r="R73" s="81" t="s">
        <v>416</v>
      </c>
      <c r="S73" s="81" t="s">
        <v>416</v>
      </c>
      <c r="T73" s="81" t="s">
        <v>416</v>
      </c>
      <c r="U73" s="81" t="s">
        <v>416</v>
      </c>
      <c r="V73" s="81" t="s">
        <v>416</v>
      </c>
      <c r="W73" s="81" t="s">
        <v>416</v>
      </c>
      <c r="X73" s="81" t="s">
        <v>416</v>
      </c>
      <c r="Y73" s="81" t="s">
        <v>416</v>
      </c>
      <c r="Z73" s="81" t="s">
        <v>416</v>
      </c>
      <c r="AA73" s="81" t="s">
        <v>416</v>
      </c>
      <c r="AB73" s="81" t="s">
        <v>416</v>
      </c>
      <c r="AC73" s="81" t="s">
        <v>416</v>
      </c>
      <c r="AD73" s="81" t="s">
        <v>416</v>
      </c>
      <c r="AE73" s="81" t="s">
        <v>416</v>
      </c>
      <c r="AF73" s="81" t="s">
        <v>416</v>
      </c>
      <c r="AG73" s="81" t="s">
        <v>416</v>
      </c>
      <c r="AH73" s="81" t="s">
        <v>416</v>
      </c>
      <c r="AI73" s="81" t="s">
        <v>416</v>
      </c>
      <c r="AJ73" s="81">
        <v>2.2499999999999996E-2</v>
      </c>
      <c r="AK73" s="81">
        <v>2.2499999999999999E-2</v>
      </c>
    </row>
    <row r="74" spans="1:37" ht="15" outlineLevel="2" x14ac:dyDescent="0.25">
      <c r="A74" s="79" t="s">
        <v>161</v>
      </c>
      <c r="B74" s="79" t="s">
        <v>177</v>
      </c>
      <c r="C74" s="79" t="s">
        <v>173</v>
      </c>
      <c r="D74" s="79" t="s">
        <v>114</v>
      </c>
      <c r="E74" s="80" t="s">
        <v>85</v>
      </c>
      <c r="F74" s="80" t="s">
        <v>222</v>
      </c>
      <c r="G74" s="81">
        <v>14.594167000000002</v>
      </c>
      <c r="H74" s="81">
        <v>14.594167000000001</v>
      </c>
      <c r="I74" s="81">
        <v>14.594166999999999</v>
      </c>
      <c r="J74" s="81">
        <v>14.594167000000001</v>
      </c>
      <c r="K74" s="81">
        <v>14.594167000000001</v>
      </c>
      <c r="L74" s="81">
        <v>14.594166999999997</v>
      </c>
      <c r="M74" s="81">
        <v>14.594166999999999</v>
      </c>
      <c r="N74" s="81">
        <v>14.594167000000001</v>
      </c>
      <c r="O74" s="81">
        <v>14.594166999999999</v>
      </c>
      <c r="P74" s="81">
        <v>14.594166999999999</v>
      </c>
      <c r="Q74" s="81">
        <v>14.594166999999997</v>
      </c>
      <c r="R74" s="81">
        <v>14.594167000000002</v>
      </c>
      <c r="S74" s="81">
        <v>14.594166999999999</v>
      </c>
      <c r="T74" s="81">
        <v>14.594167000000001</v>
      </c>
      <c r="U74" s="81">
        <v>14.594167000000001</v>
      </c>
      <c r="V74" s="81">
        <v>14.594166999999999</v>
      </c>
      <c r="W74" s="81">
        <v>14.594167000000001</v>
      </c>
      <c r="X74" s="81">
        <v>14.594166999999999</v>
      </c>
      <c r="Y74" s="81">
        <v>14.594167000000002</v>
      </c>
      <c r="Z74" s="81">
        <v>14.594166999999999</v>
      </c>
      <c r="AA74" s="81">
        <v>14.594167000000001</v>
      </c>
      <c r="AB74" s="81">
        <v>14.594167000000002</v>
      </c>
      <c r="AC74" s="81">
        <v>14.594167000000001</v>
      </c>
      <c r="AD74" s="81">
        <v>14.594167000000002</v>
      </c>
      <c r="AE74" s="81">
        <v>14.594167000000001</v>
      </c>
      <c r="AF74" s="81">
        <v>14.594166999999997</v>
      </c>
      <c r="AG74" s="81">
        <v>14.594167000000002</v>
      </c>
      <c r="AH74" s="81">
        <v>14.594167000000001</v>
      </c>
      <c r="AI74" s="81">
        <v>14.594167000000002</v>
      </c>
      <c r="AJ74" s="81">
        <v>14.594167000000001</v>
      </c>
      <c r="AK74" s="81">
        <v>14.594167000000001</v>
      </c>
    </row>
    <row r="75" spans="1:37" ht="15" outlineLevel="2" x14ac:dyDescent="0.25">
      <c r="A75" s="82" t="s">
        <v>161</v>
      </c>
      <c r="B75" s="82" t="s">
        <v>177</v>
      </c>
      <c r="C75" s="82" t="s">
        <v>173</v>
      </c>
      <c r="D75" s="82" t="s">
        <v>165</v>
      </c>
      <c r="E75" s="83" t="s">
        <v>85</v>
      </c>
      <c r="F75" s="80" t="s">
        <v>222</v>
      </c>
      <c r="G75" s="81" t="s">
        <v>416</v>
      </c>
      <c r="H75" s="81" t="s">
        <v>416</v>
      </c>
      <c r="I75" s="81">
        <v>10.040138500000001</v>
      </c>
      <c r="J75" s="81">
        <v>10.040138499999999</v>
      </c>
      <c r="K75" s="81">
        <v>10.040138500000001</v>
      </c>
      <c r="L75" s="81">
        <v>10.040138500000001</v>
      </c>
      <c r="M75" s="81">
        <v>10.040138499999999</v>
      </c>
      <c r="N75" s="81">
        <v>10.040138500000001</v>
      </c>
      <c r="O75" s="81">
        <v>10.040138499999999</v>
      </c>
      <c r="P75" s="81">
        <v>10.040138500000001</v>
      </c>
      <c r="Q75" s="81">
        <v>10.040138499999999</v>
      </c>
      <c r="R75" s="81">
        <v>10.040138499999998</v>
      </c>
      <c r="S75" s="81">
        <v>10.040138499999999</v>
      </c>
      <c r="T75" s="81">
        <v>10.040138500000001</v>
      </c>
      <c r="U75" s="81">
        <v>10.040138499999999</v>
      </c>
      <c r="V75" s="81">
        <v>10.040138499999999</v>
      </c>
      <c r="W75" s="81">
        <v>10.040138499999998</v>
      </c>
      <c r="X75" s="81">
        <v>10.040138500000001</v>
      </c>
      <c r="Y75" s="81">
        <v>10.040138499999998</v>
      </c>
      <c r="Z75" s="81">
        <v>10.040138499999999</v>
      </c>
      <c r="AA75" s="81">
        <v>10.040138499999998</v>
      </c>
      <c r="AB75" s="81">
        <v>10.040138500000001</v>
      </c>
      <c r="AC75" s="81">
        <v>10.040138500000001</v>
      </c>
      <c r="AD75" s="81">
        <v>10.040138499999999</v>
      </c>
      <c r="AE75" s="81">
        <v>10.040138500000001</v>
      </c>
      <c r="AF75" s="81">
        <v>10.040138499999999</v>
      </c>
      <c r="AG75" s="81">
        <v>10.040138500000001</v>
      </c>
      <c r="AH75" s="81">
        <v>10.040138499999998</v>
      </c>
      <c r="AI75" s="81">
        <v>10.040138499999999</v>
      </c>
      <c r="AJ75" s="81">
        <v>10.040138499999999</v>
      </c>
      <c r="AK75" s="81">
        <v>10.040138499999999</v>
      </c>
    </row>
    <row r="76" spans="1:37" ht="15" outlineLevel="2" x14ac:dyDescent="0.25">
      <c r="A76" s="79" t="s">
        <v>161</v>
      </c>
      <c r="B76" s="79" t="s">
        <v>177</v>
      </c>
      <c r="C76" s="79" t="s">
        <v>173</v>
      </c>
      <c r="D76" s="79" t="s">
        <v>166</v>
      </c>
      <c r="E76" s="80" t="s">
        <v>85</v>
      </c>
      <c r="F76" s="80" t="s">
        <v>222</v>
      </c>
      <c r="G76" s="81" t="s">
        <v>416</v>
      </c>
      <c r="H76" s="81" t="s">
        <v>416</v>
      </c>
      <c r="I76" s="81" t="s">
        <v>416</v>
      </c>
      <c r="J76" s="81" t="s">
        <v>416</v>
      </c>
      <c r="K76" s="81" t="s">
        <v>416</v>
      </c>
      <c r="L76" s="81" t="s">
        <v>416</v>
      </c>
      <c r="M76" s="81" t="s">
        <v>416</v>
      </c>
      <c r="N76" s="81">
        <v>3.7656945000000008</v>
      </c>
      <c r="O76" s="81">
        <v>3.7656945000000008</v>
      </c>
      <c r="P76" s="81">
        <v>3.7656944999999999</v>
      </c>
      <c r="Q76" s="81">
        <v>3.7656944999999999</v>
      </c>
      <c r="R76" s="81">
        <v>3.7656944999999991</v>
      </c>
      <c r="S76" s="81">
        <v>3.7656944999999999</v>
      </c>
      <c r="T76" s="81">
        <v>3.7656944999999999</v>
      </c>
      <c r="U76" s="81">
        <v>3.7656945000000008</v>
      </c>
      <c r="V76" s="81">
        <v>3.7656945000000008</v>
      </c>
      <c r="W76" s="81">
        <v>3.7656944999999999</v>
      </c>
      <c r="X76" s="81">
        <v>3.7656944999999999</v>
      </c>
      <c r="Y76" s="81">
        <v>3.7656944999999999</v>
      </c>
      <c r="Z76" s="81">
        <v>3.7656945000000008</v>
      </c>
      <c r="AA76" s="81">
        <v>3.7656944999999999</v>
      </c>
      <c r="AB76" s="81">
        <v>3.7656944999999999</v>
      </c>
      <c r="AC76" s="81">
        <v>3.7656945000000008</v>
      </c>
      <c r="AD76" s="81">
        <v>3.7656944999999999</v>
      </c>
      <c r="AE76" s="81">
        <v>3.7656944999999999</v>
      </c>
      <c r="AF76" s="81">
        <v>3.7656944999999991</v>
      </c>
      <c r="AG76" s="81">
        <v>3.7656944999999999</v>
      </c>
      <c r="AH76" s="81">
        <v>3.7656944999999999</v>
      </c>
      <c r="AI76" s="81">
        <v>3.7656944999999999</v>
      </c>
      <c r="AJ76" s="81">
        <v>3.7656944999999999</v>
      </c>
      <c r="AK76" s="81">
        <v>3.7656944999999991</v>
      </c>
    </row>
    <row r="77" spans="1:37" ht="15" outlineLevel="2" x14ac:dyDescent="0.25">
      <c r="A77" s="82" t="s">
        <v>161</v>
      </c>
      <c r="B77" s="82" t="s">
        <v>177</v>
      </c>
      <c r="C77" s="82" t="s">
        <v>173</v>
      </c>
      <c r="D77" s="82" t="s">
        <v>167</v>
      </c>
      <c r="E77" s="83" t="s">
        <v>85</v>
      </c>
      <c r="F77" s="80" t="s">
        <v>222</v>
      </c>
      <c r="G77" s="81" t="s">
        <v>416</v>
      </c>
      <c r="H77" s="81" t="s">
        <v>416</v>
      </c>
      <c r="I77" s="81" t="s">
        <v>416</v>
      </c>
      <c r="J77" s="81" t="s">
        <v>416</v>
      </c>
      <c r="K77" s="81" t="s">
        <v>416</v>
      </c>
      <c r="L77" s="81" t="s">
        <v>416</v>
      </c>
      <c r="M77" s="81" t="s">
        <v>416</v>
      </c>
      <c r="N77" s="81" t="s">
        <v>416</v>
      </c>
      <c r="O77" s="81" t="s">
        <v>416</v>
      </c>
      <c r="P77" s="81" t="s">
        <v>416</v>
      </c>
      <c r="Q77" s="81" t="s">
        <v>416</v>
      </c>
      <c r="R77" s="81" t="s">
        <v>416</v>
      </c>
      <c r="S77" s="81">
        <v>0.8999999999999998</v>
      </c>
      <c r="T77" s="81">
        <v>0.89999999999999991</v>
      </c>
      <c r="U77" s="81">
        <v>0.89999999999999958</v>
      </c>
      <c r="V77" s="81">
        <v>0.90000000000000013</v>
      </c>
      <c r="W77" s="81">
        <v>0.9</v>
      </c>
      <c r="X77" s="81">
        <v>0.90000000000000013</v>
      </c>
      <c r="Y77" s="81">
        <v>0.90000000000000024</v>
      </c>
      <c r="Z77" s="81">
        <v>0.9</v>
      </c>
      <c r="AA77" s="81">
        <v>0.9</v>
      </c>
      <c r="AB77" s="81">
        <v>0.90000000000000013</v>
      </c>
      <c r="AC77" s="81">
        <v>0.90000000000000013</v>
      </c>
      <c r="AD77" s="81">
        <v>0.9</v>
      </c>
      <c r="AE77" s="81">
        <v>0.90000000000000036</v>
      </c>
      <c r="AF77" s="81">
        <v>0.90000000000000013</v>
      </c>
      <c r="AG77" s="81">
        <v>0.8999999999999998</v>
      </c>
      <c r="AH77" s="81">
        <v>0.90000000000000013</v>
      </c>
      <c r="AI77" s="81">
        <v>0.8999999999999998</v>
      </c>
      <c r="AJ77" s="81">
        <v>0.89999999999999991</v>
      </c>
      <c r="AK77" s="81">
        <v>0.90000000000000013</v>
      </c>
    </row>
    <row r="78" spans="1:37" ht="15" outlineLevel="2" x14ac:dyDescent="0.25">
      <c r="A78" s="79" t="s">
        <v>161</v>
      </c>
      <c r="B78" s="79" t="s">
        <v>177</v>
      </c>
      <c r="C78" s="79" t="s">
        <v>173</v>
      </c>
      <c r="D78" s="79" t="s">
        <v>168</v>
      </c>
      <c r="E78" s="80" t="s">
        <v>85</v>
      </c>
      <c r="F78" s="80" t="s">
        <v>222</v>
      </c>
      <c r="G78" s="81" t="s">
        <v>416</v>
      </c>
      <c r="H78" s="81" t="s">
        <v>416</v>
      </c>
      <c r="I78" s="81" t="s">
        <v>416</v>
      </c>
      <c r="J78" s="81" t="s">
        <v>416</v>
      </c>
      <c r="K78" s="81" t="s">
        <v>416</v>
      </c>
      <c r="L78" s="81" t="s">
        <v>416</v>
      </c>
      <c r="M78" s="81" t="s">
        <v>416</v>
      </c>
      <c r="N78" s="81" t="s">
        <v>416</v>
      </c>
      <c r="O78" s="81" t="s">
        <v>416</v>
      </c>
      <c r="P78" s="81" t="s">
        <v>416</v>
      </c>
      <c r="Q78" s="81" t="s">
        <v>416</v>
      </c>
      <c r="R78" s="81" t="s">
        <v>416</v>
      </c>
      <c r="S78" s="81" t="s">
        <v>416</v>
      </c>
      <c r="T78" s="81" t="s">
        <v>416</v>
      </c>
      <c r="U78" s="81" t="s">
        <v>416</v>
      </c>
      <c r="V78" s="81" t="s">
        <v>416</v>
      </c>
      <c r="W78" s="81">
        <v>0.32999999999999996</v>
      </c>
      <c r="X78" s="81">
        <v>0.33</v>
      </c>
      <c r="Y78" s="81">
        <v>0.33</v>
      </c>
      <c r="Z78" s="81">
        <v>0.33</v>
      </c>
      <c r="AA78" s="81">
        <v>0.33000000000000007</v>
      </c>
      <c r="AB78" s="81">
        <v>0.33000000000000007</v>
      </c>
      <c r="AC78" s="81">
        <v>0.33000000000000007</v>
      </c>
      <c r="AD78" s="81">
        <v>0.32999999999999996</v>
      </c>
      <c r="AE78" s="81">
        <v>0.33000000000000007</v>
      </c>
      <c r="AF78" s="81">
        <v>0.33000000000000007</v>
      </c>
      <c r="AG78" s="81">
        <v>0.33000000000000007</v>
      </c>
      <c r="AH78" s="81">
        <v>0.33000000000000007</v>
      </c>
      <c r="AI78" s="81">
        <v>0.33</v>
      </c>
      <c r="AJ78" s="81">
        <v>0.33000000000000007</v>
      </c>
      <c r="AK78" s="81">
        <v>0.3299999999999999</v>
      </c>
    </row>
    <row r="79" spans="1:37" ht="15" outlineLevel="2" x14ac:dyDescent="0.25">
      <c r="A79" s="82" t="s">
        <v>161</v>
      </c>
      <c r="B79" s="82" t="s">
        <v>177</v>
      </c>
      <c r="C79" s="82" t="s">
        <v>173</v>
      </c>
      <c r="D79" s="82" t="s">
        <v>169</v>
      </c>
      <c r="E79" s="83" t="s">
        <v>85</v>
      </c>
      <c r="F79" s="80" t="s">
        <v>222</v>
      </c>
      <c r="G79" s="81" t="s">
        <v>416</v>
      </c>
      <c r="H79" s="81" t="s">
        <v>416</v>
      </c>
      <c r="I79" s="81" t="s">
        <v>416</v>
      </c>
      <c r="J79" s="81" t="s">
        <v>416</v>
      </c>
      <c r="K79" s="81" t="s">
        <v>416</v>
      </c>
      <c r="L79" s="81" t="s">
        <v>416</v>
      </c>
      <c r="M79" s="81" t="s">
        <v>416</v>
      </c>
      <c r="N79" s="81" t="s">
        <v>416</v>
      </c>
      <c r="O79" s="81" t="s">
        <v>416</v>
      </c>
      <c r="P79" s="81" t="s">
        <v>416</v>
      </c>
      <c r="Q79" s="81" t="s">
        <v>416</v>
      </c>
      <c r="R79" s="81" t="s">
        <v>416</v>
      </c>
      <c r="S79" s="81" t="s">
        <v>416</v>
      </c>
      <c r="T79" s="81" t="s">
        <v>416</v>
      </c>
      <c r="U79" s="81" t="s">
        <v>416</v>
      </c>
      <c r="V79" s="81" t="s">
        <v>416</v>
      </c>
      <c r="W79" s="81" t="s">
        <v>416</v>
      </c>
      <c r="X79" s="81" t="s">
        <v>416</v>
      </c>
      <c r="Y79" s="81" t="s">
        <v>416</v>
      </c>
      <c r="Z79" s="81" t="s">
        <v>416</v>
      </c>
      <c r="AA79" s="81" t="s">
        <v>416</v>
      </c>
      <c r="AB79" s="81">
        <v>2.2499999999999992E-2</v>
      </c>
      <c r="AC79" s="81">
        <v>2.2499999999999996E-2</v>
      </c>
      <c r="AD79" s="81">
        <v>2.2499999999999992E-2</v>
      </c>
      <c r="AE79" s="81">
        <v>2.2499999999999996E-2</v>
      </c>
      <c r="AF79" s="81">
        <v>2.2499999999999992E-2</v>
      </c>
      <c r="AG79" s="81">
        <v>2.2499999999999999E-2</v>
      </c>
      <c r="AH79" s="81">
        <v>2.2499999999999996E-2</v>
      </c>
      <c r="AI79" s="81">
        <v>2.2499999999999996E-2</v>
      </c>
      <c r="AJ79" s="81">
        <v>2.2500000000000006E-2</v>
      </c>
      <c r="AK79" s="81">
        <v>2.2499999999999996E-2</v>
      </c>
    </row>
    <row r="80" spans="1:37" ht="15" outlineLevel="2" x14ac:dyDescent="0.25">
      <c r="A80" s="79" t="s">
        <v>161</v>
      </c>
      <c r="B80" s="79" t="s">
        <v>177</v>
      </c>
      <c r="C80" s="79" t="s">
        <v>173</v>
      </c>
      <c r="D80" s="79" t="s">
        <v>170</v>
      </c>
      <c r="E80" s="80" t="s">
        <v>85</v>
      </c>
      <c r="F80" s="80" t="s">
        <v>222</v>
      </c>
      <c r="G80" s="81" t="s">
        <v>416</v>
      </c>
      <c r="H80" s="81" t="s">
        <v>416</v>
      </c>
      <c r="I80" s="81" t="s">
        <v>416</v>
      </c>
      <c r="J80" s="81" t="s">
        <v>416</v>
      </c>
      <c r="K80" s="81" t="s">
        <v>416</v>
      </c>
      <c r="L80" s="81" t="s">
        <v>416</v>
      </c>
      <c r="M80" s="81" t="s">
        <v>416</v>
      </c>
      <c r="N80" s="81" t="s">
        <v>416</v>
      </c>
      <c r="O80" s="81" t="s">
        <v>416</v>
      </c>
      <c r="P80" s="81" t="s">
        <v>416</v>
      </c>
      <c r="Q80" s="81" t="s">
        <v>416</v>
      </c>
      <c r="R80" s="81" t="s">
        <v>416</v>
      </c>
      <c r="S80" s="81" t="s">
        <v>416</v>
      </c>
      <c r="T80" s="81" t="s">
        <v>416</v>
      </c>
      <c r="U80" s="81" t="s">
        <v>416</v>
      </c>
      <c r="V80" s="81" t="s">
        <v>416</v>
      </c>
      <c r="W80" s="81" t="s">
        <v>416</v>
      </c>
      <c r="X80" s="81" t="s">
        <v>416</v>
      </c>
      <c r="Y80" s="81" t="s">
        <v>416</v>
      </c>
      <c r="Z80" s="81" t="s">
        <v>416</v>
      </c>
      <c r="AA80" s="81" t="s">
        <v>416</v>
      </c>
      <c r="AB80" s="81" t="s">
        <v>416</v>
      </c>
      <c r="AC80" s="81" t="s">
        <v>416</v>
      </c>
      <c r="AD80" s="81" t="s">
        <v>416</v>
      </c>
      <c r="AE80" s="81" t="s">
        <v>416</v>
      </c>
      <c r="AF80" s="81">
        <v>2.2499999999999999E-2</v>
      </c>
      <c r="AG80" s="81">
        <v>2.2499999999999996E-2</v>
      </c>
      <c r="AH80" s="81">
        <v>2.2499999999999999E-2</v>
      </c>
      <c r="AI80" s="81">
        <v>2.2499999999999996E-2</v>
      </c>
      <c r="AJ80" s="81">
        <v>2.2499999999999992E-2</v>
      </c>
      <c r="AK80" s="81">
        <v>2.2499999999999996E-2</v>
      </c>
    </row>
    <row r="81" spans="1:37" ht="15" outlineLevel="2" x14ac:dyDescent="0.25">
      <c r="A81" s="82" t="s">
        <v>161</v>
      </c>
      <c r="B81" s="82" t="s">
        <v>177</v>
      </c>
      <c r="C81" s="82" t="s">
        <v>173</v>
      </c>
      <c r="D81" s="82" t="s">
        <v>171</v>
      </c>
      <c r="E81" s="83" t="s">
        <v>85</v>
      </c>
      <c r="F81" s="80" t="s">
        <v>222</v>
      </c>
      <c r="G81" s="81" t="s">
        <v>416</v>
      </c>
      <c r="H81" s="81" t="s">
        <v>416</v>
      </c>
      <c r="I81" s="81" t="s">
        <v>416</v>
      </c>
      <c r="J81" s="81" t="s">
        <v>416</v>
      </c>
      <c r="K81" s="81" t="s">
        <v>416</v>
      </c>
      <c r="L81" s="81" t="s">
        <v>416</v>
      </c>
      <c r="M81" s="81" t="s">
        <v>416</v>
      </c>
      <c r="N81" s="81" t="s">
        <v>416</v>
      </c>
      <c r="O81" s="81" t="s">
        <v>416</v>
      </c>
      <c r="P81" s="81" t="s">
        <v>416</v>
      </c>
      <c r="Q81" s="81" t="s">
        <v>416</v>
      </c>
      <c r="R81" s="81" t="s">
        <v>416</v>
      </c>
      <c r="S81" s="81" t="s">
        <v>416</v>
      </c>
      <c r="T81" s="81" t="s">
        <v>416</v>
      </c>
      <c r="U81" s="81" t="s">
        <v>416</v>
      </c>
      <c r="V81" s="81" t="s">
        <v>416</v>
      </c>
      <c r="W81" s="81" t="s">
        <v>416</v>
      </c>
      <c r="X81" s="81" t="s">
        <v>416</v>
      </c>
      <c r="Y81" s="81" t="s">
        <v>416</v>
      </c>
      <c r="Z81" s="81" t="s">
        <v>416</v>
      </c>
      <c r="AA81" s="81" t="s">
        <v>416</v>
      </c>
      <c r="AB81" s="81" t="s">
        <v>416</v>
      </c>
      <c r="AC81" s="81" t="s">
        <v>416</v>
      </c>
      <c r="AD81" s="81" t="s">
        <v>416</v>
      </c>
      <c r="AE81" s="81" t="s">
        <v>416</v>
      </c>
      <c r="AF81" s="81" t="s">
        <v>416</v>
      </c>
      <c r="AG81" s="81" t="s">
        <v>416</v>
      </c>
      <c r="AH81" s="81" t="s">
        <v>416</v>
      </c>
      <c r="AI81" s="81" t="s">
        <v>416</v>
      </c>
      <c r="AJ81" s="81">
        <v>2.2499999999999999E-2</v>
      </c>
      <c r="AK81" s="81">
        <v>2.2499999999999996E-2</v>
      </c>
    </row>
    <row r="82" spans="1:37" ht="15" outlineLevel="2" x14ac:dyDescent="0.25">
      <c r="A82" s="79" t="s">
        <v>161</v>
      </c>
      <c r="B82" s="79" t="s">
        <v>178</v>
      </c>
      <c r="C82" s="79" t="s">
        <v>173</v>
      </c>
      <c r="D82" s="79" t="s">
        <v>170</v>
      </c>
      <c r="E82" s="80" t="s">
        <v>85</v>
      </c>
      <c r="F82" s="80" t="s">
        <v>222</v>
      </c>
      <c r="G82" s="81" t="s">
        <v>416</v>
      </c>
      <c r="H82" s="81" t="s">
        <v>416</v>
      </c>
      <c r="I82" s="81" t="s">
        <v>416</v>
      </c>
      <c r="J82" s="81" t="s">
        <v>416</v>
      </c>
      <c r="K82" s="81" t="s">
        <v>416</v>
      </c>
      <c r="L82" s="81" t="s">
        <v>416</v>
      </c>
      <c r="M82" s="81" t="s">
        <v>416</v>
      </c>
      <c r="N82" s="81" t="s">
        <v>416</v>
      </c>
      <c r="O82" s="81" t="s">
        <v>416</v>
      </c>
      <c r="P82" s="81" t="s">
        <v>416</v>
      </c>
      <c r="Q82" s="81" t="s">
        <v>416</v>
      </c>
      <c r="R82" s="81" t="s">
        <v>416</v>
      </c>
      <c r="S82" s="81" t="s">
        <v>416</v>
      </c>
      <c r="T82" s="81" t="s">
        <v>416</v>
      </c>
      <c r="U82" s="81" t="s">
        <v>416</v>
      </c>
      <c r="V82" s="81" t="s">
        <v>416</v>
      </c>
      <c r="W82" s="81" t="s">
        <v>416</v>
      </c>
      <c r="X82" s="81" t="s">
        <v>416</v>
      </c>
      <c r="Y82" s="81" t="s">
        <v>416</v>
      </c>
      <c r="Z82" s="81" t="s">
        <v>416</v>
      </c>
      <c r="AA82" s="81" t="s">
        <v>416</v>
      </c>
      <c r="AB82" s="81" t="s">
        <v>416</v>
      </c>
      <c r="AC82" s="81" t="s">
        <v>416</v>
      </c>
      <c r="AD82" s="81" t="s">
        <v>416</v>
      </c>
      <c r="AE82" s="81" t="s">
        <v>416</v>
      </c>
      <c r="AF82" s="81" t="s">
        <v>416</v>
      </c>
      <c r="AG82" s="81" t="s">
        <v>416</v>
      </c>
      <c r="AH82" s="81" t="s">
        <v>416</v>
      </c>
      <c r="AI82" s="81" t="s">
        <v>416</v>
      </c>
      <c r="AJ82" s="81">
        <v>2.2499999999999999E-2</v>
      </c>
      <c r="AK82" s="81">
        <v>2.2499999999999999E-2</v>
      </c>
    </row>
    <row r="83" spans="1:37" ht="15" outlineLevel="2" x14ac:dyDescent="0.25">
      <c r="A83" s="82" t="s">
        <v>161</v>
      </c>
      <c r="B83" s="82" t="s">
        <v>178</v>
      </c>
      <c r="C83" s="82" t="s">
        <v>173</v>
      </c>
      <c r="D83" s="82" t="s">
        <v>171</v>
      </c>
      <c r="E83" s="83" t="s">
        <v>85</v>
      </c>
      <c r="F83" s="80" t="s">
        <v>222</v>
      </c>
      <c r="G83" s="81" t="s">
        <v>416</v>
      </c>
      <c r="H83" s="81" t="s">
        <v>416</v>
      </c>
      <c r="I83" s="81" t="s">
        <v>416</v>
      </c>
      <c r="J83" s="81" t="s">
        <v>416</v>
      </c>
      <c r="K83" s="81" t="s">
        <v>416</v>
      </c>
      <c r="L83" s="81" t="s">
        <v>416</v>
      </c>
      <c r="M83" s="81" t="s">
        <v>416</v>
      </c>
      <c r="N83" s="81" t="s">
        <v>416</v>
      </c>
      <c r="O83" s="81" t="s">
        <v>416</v>
      </c>
      <c r="P83" s="81" t="s">
        <v>416</v>
      </c>
      <c r="Q83" s="81" t="s">
        <v>416</v>
      </c>
      <c r="R83" s="81" t="s">
        <v>416</v>
      </c>
      <c r="S83" s="81" t="s">
        <v>416</v>
      </c>
      <c r="T83" s="81" t="s">
        <v>416</v>
      </c>
      <c r="U83" s="81" t="s">
        <v>416</v>
      </c>
      <c r="V83" s="81" t="s">
        <v>416</v>
      </c>
      <c r="W83" s="81" t="s">
        <v>416</v>
      </c>
      <c r="X83" s="81" t="s">
        <v>416</v>
      </c>
      <c r="Y83" s="81" t="s">
        <v>416</v>
      </c>
      <c r="Z83" s="81" t="s">
        <v>416</v>
      </c>
      <c r="AA83" s="81" t="s">
        <v>416</v>
      </c>
      <c r="AB83" s="81" t="s">
        <v>416</v>
      </c>
      <c r="AC83" s="81" t="s">
        <v>416</v>
      </c>
      <c r="AD83" s="81" t="s">
        <v>416</v>
      </c>
      <c r="AE83" s="81" t="s">
        <v>416</v>
      </c>
      <c r="AF83" s="81" t="s">
        <v>416</v>
      </c>
      <c r="AG83" s="81" t="s">
        <v>416</v>
      </c>
      <c r="AH83" s="81" t="s">
        <v>416</v>
      </c>
      <c r="AI83" s="81" t="s">
        <v>416</v>
      </c>
      <c r="AJ83" s="81">
        <v>2.2499999999999999E-2</v>
      </c>
      <c r="AK83" s="81">
        <v>2.2499999999999999E-2</v>
      </c>
    </row>
    <row r="84" spans="1:37" ht="15" outlineLevel="2" x14ac:dyDescent="0.25">
      <c r="A84" s="79" t="s">
        <v>161</v>
      </c>
      <c r="B84" s="79" t="s">
        <v>179</v>
      </c>
      <c r="C84" s="79" t="s">
        <v>163</v>
      </c>
      <c r="D84" s="79" t="s">
        <v>114</v>
      </c>
      <c r="E84" s="80" t="s">
        <v>85</v>
      </c>
      <c r="F84" s="80" t="s">
        <v>222</v>
      </c>
      <c r="G84" s="81">
        <v>46.5</v>
      </c>
      <c r="H84" s="81">
        <v>46.500000000000007</v>
      </c>
      <c r="I84" s="81">
        <v>46.5</v>
      </c>
      <c r="J84" s="81">
        <v>46.499999999999993</v>
      </c>
      <c r="K84" s="81">
        <v>46.500000000000007</v>
      </c>
      <c r="L84" s="81">
        <v>46.500000000000007</v>
      </c>
      <c r="M84" s="81">
        <v>46.500000000000007</v>
      </c>
      <c r="N84" s="81">
        <v>46.5</v>
      </c>
      <c r="O84" s="81">
        <v>46.499999999999986</v>
      </c>
      <c r="P84" s="81">
        <v>46.5</v>
      </c>
      <c r="Q84" s="81">
        <v>46.499999999999993</v>
      </c>
      <c r="R84" s="81">
        <v>46.5</v>
      </c>
      <c r="S84" s="81">
        <v>46.500000000000014</v>
      </c>
      <c r="T84" s="81">
        <v>46.499999999999993</v>
      </c>
      <c r="U84" s="81">
        <v>46.5</v>
      </c>
      <c r="V84" s="81" t="s">
        <v>416</v>
      </c>
      <c r="W84" s="81" t="s">
        <v>416</v>
      </c>
      <c r="X84" s="81" t="s">
        <v>416</v>
      </c>
      <c r="Y84" s="81" t="s">
        <v>416</v>
      </c>
      <c r="Z84" s="81" t="s">
        <v>416</v>
      </c>
      <c r="AA84" s="81" t="s">
        <v>416</v>
      </c>
      <c r="AB84" s="81" t="s">
        <v>416</v>
      </c>
      <c r="AC84" s="81" t="s">
        <v>416</v>
      </c>
      <c r="AD84" s="81" t="s">
        <v>416</v>
      </c>
      <c r="AE84" s="81" t="s">
        <v>416</v>
      </c>
      <c r="AF84" s="81" t="s">
        <v>416</v>
      </c>
      <c r="AG84" s="81" t="s">
        <v>416</v>
      </c>
      <c r="AH84" s="81" t="s">
        <v>416</v>
      </c>
      <c r="AI84" s="81" t="s">
        <v>416</v>
      </c>
      <c r="AJ84" s="81" t="s">
        <v>416</v>
      </c>
      <c r="AK84" s="81" t="s">
        <v>416</v>
      </c>
    </row>
    <row r="85" spans="1:37" ht="15" outlineLevel="2" x14ac:dyDescent="0.25">
      <c r="A85" s="82" t="s">
        <v>161</v>
      </c>
      <c r="B85" s="82" t="s">
        <v>179</v>
      </c>
      <c r="C85" s="82" t="s">
        <v>163</v>
      </c>
      <c r="D85" s="82" t="s">
        <v>165</v>
      </c>
      <c r="E85" s="83" t="s">
        <v>85</v>
      </c>
      <c r="F85" s="80" t="s">
        <v>222</v>
      </c>
      <c r="G85" s="81" t="s">
        <v>416</v>
      </c>
      <c r="H85" s="81" t="s">
        <v>416</v>
      </c>
      <c r="I85" s="81" t="s">
        <v>416</v>
      </c>
      <c r="J85" s="81" t="s">
        <v>416</v>
      </c>
      <c r="K85" s="81" t="s">
        <v>416</v>
      </c>
      <c r="L85" s="81" t="s">
        <v>416</v>
      </c>
      <c r="M85" s="81" t="s">
        <v>416</v>
      </c>
      <c r="N85" s="81" t="s">
        <v>416</v>
      </c>
      <c r="O85" s="81" t="s">
        <v>416</v>
      </c>
      <c r="P85" s="81">
        <v>46.499999999999993</v>
      </c>
      <c r="Q85" s="81">
        <v>46.5</v>
      </c>
      <c r="R85" s="81">
        <v>46.499999999999986</v>
      </c>
      <c r="S85" s="81">
        <v>46.500000000000007</v>
      </c>
      <c r="T85" s="81">
        <v>46.5</v>
      </c>
      <c r="U85" s="81">
        <v>46.5</v>
      </c>
      <c r="V85" s="81">
        <v>46.499999999999993</v>
      </c>
      <c r="W85" s="81">
        <v>46.499999999999993</v>
      </c>
      <c r="X85" s="81">
        <v>46.5</v>
      </c>
      <c r="Y85" s="81">
        <v>46.5</v>
      </c>
      <c r="Z85" s="81">
        <v>46.5</v>
      </c>
      <c r="AA85" s="81">
        <v>46.500000000000007</v>
      </c>
      <c r="AB85" s="81">
        <v>46.5</v>
      </c>
      <c r="AC85" s="81">
        <v>46.500000000000007</v>
      </c>
      <c r="AD85" s="81">
        <v>46.499999999999993</v>
      </c>
      <c r="AE85" s="81">
        <v>46.499999999999986</v>
      </c>
      <c r="AF85" s="81">
        <v>46.500000000000007</v>
      </c>
      <c r="AG85" s="81">
        <v>46.5</v>
      </c>
      <c r="AH85" s="81">
        <v>46.500000000000007</v>
      </c>
      <c r="AI85" s="81">
        <v>46.499999999999986</v>
      </c>
      <c r="AJ85" s="81">
        <v>46.499999999999993</v>
      </c>
      <c r="AK85" s="81">
        <v>46.5</v>
      </c>
    </row>
    <row r="86" spans="1:37" ht="15" outlineLevel="2" x14ac:dyDescent="0.25">
      <c r="A86" s="79" t="s">
        <v>161</v>
      </c>
      <c r="B86" s="79" t="s">
        <v>179</v>
      </c>
      <c r="C86" s="79" t="s">
        <v>163</v>
      </c>
      <c r="D86" s="79" t="s">
        <v>166</v>
      </c>
      <c r="E86" s="80" t="s">
        <v>85</v>
      </c>
      <c r="F86" s="80" t="s">
        <v>222</v>
      </c>
      <c r="G86" s="81" t="s">
        <v>416</v>
      </c>
      <c r="H86" s="81" t="s">
        <v>416</v>
      </c>
      <c r="I86" s="81" t="s">
        <v>416</v>
      </c>
      <c r="J86" s="81" t="s">
        <v>416</v>
      </c>
      <c r="K86" s="81" t="s">
        <v>416</v>
      </c>
      <c r="L86" s="81" t="s">
        <v>416</v>
      </c>
      <c r="M86" s="81" t="s">
        <v>416</v>
      </c>
      <c r="N86" s="81" t="s">
        <v>416</v>
      </c>
      <c r="O86" s="81" t="s">
        <v>416</v>
      </c>
      <c r="P86" s="81">
        <v>25.405774399999999</v>
      </c>
      <c r="Q86" s="81">
        <v>25.405774399999999</v>
      </c>
      <c r="R86" s="81">
        <v>25.405774399999999</v>
      </c>
      <c r="S86" s="81">
        <v>25.405774400000002</v>
      </c>
      <c r="T86" s="81">
        <v>25.405774399999999</v>
      </c>
      <c r="U86" s="81">
        <v>25.405774399999999</v>
      </c>
      <c r="V86" s="81">
        <v>25.405774399999995</v>
      </c>
      <c r="W86" s="81">
        <v>25.405774399999999</v>
      </c>
      <c r="X86" s="81">
        <v>25.405774399999991</v>
      </c>
      <c r="Y86" s="81">
        <v>25.405774399999999</v>
      </c>
      <c r="Z86" s="81">
        <v>25.405774400000002</v>
      </c>
      <c r="AA86" s="81">
        <v>25.405774399999999</v>
      </c>
      <c r="AB86" s="81">
        <v>25.405774399999995</v>
      </c>
      <c r="AC86" s="81">
        <v>25.405774399999999</v>
      </c>
      <c r="AD86" s="81">
        <v>25.405774399999999</v>
      </c>
      <c r="AE86" s="81">
        <v>25.405774399999999</v>
      </c>
      <c r="AF86" s="81">
        <v>25.405774399999999</v>
      </c>
      <c r="AG86" s="81">
        <v>25.405774399999999</v>
      </c>
      <c r="AH86" s="81">
        <v>25.405774399999999</v>
      </c>
      <c r="AI86" s="81">
        <v>25.405774399999991</v>
      </c>
      <c r="AJ86" s="81">
        <v>25.405774399999999</v>
      </c>
      <c r="AK86" s="81">
        <v>25.405774399999999</v>
      </c>
    </row>
    <row r="87" spans="1:37" ht="15" outlineLevel="2" x14ac:dyDescent="0.25">
      <c r="A87" s="82" t="s">
        <v>161</v>
      </c>
      <c r="B87" s="82" t="s">
        <v>179</v>
      </c>
      <c r="C87" s="82" t="s">
        <v>163</v>
      </c>
      <c r="D87" s="82" t="s">
        <v>167</v>
      </c>
      <c r="E87" s="83" t="s">
        <v>85</v>
      </c>
      <c r="F87" s="80" t="s">
        <v>222</v>
      </c>
      <c r="G87" s="81" t="s">
        <v>416</v>
      </c>
      <c r="H87" s="81" t="s">
        <v>416</v>
      </c>
      <c r="I87" s="81" t="s">
        <v>416</v>
      </c>
      <c r="J87" s="81" t="s">
        <v>416</v>
      </c>
      <c r="K87" s="81" t="s">
        <v>416</v>
      </c>
      <c r="L87" s="81" t="s">
        <v>416</v>
      </c>
      <c r="M87" s="81" t="s">
        <v>416</v>
      </c>
      <c r="N87" s="81" t="s">
        <v>416</v>
      </c>
      <c r="O87" s="81" t="s">
        <v>416</v>
      </c>
      <c r="P87" s="81" t="s">
        <v>416</v>
      </c>
      <c r="Q87" s="81" t="s">
        <v>416</v>
      </c>
      <c r="R87" s="81" t="s">
        <v>416</v>
      </c>
      <c r="S87" s="81" t="s">
        <v>416</v>
      </c>
      <c r="T87" s="81" t="s">
        <v>416</v>
      </c>
      <c r="U87" s="81" t="s">
        <v>416</v>
      </c>
      <c r="V87" s="81">
        <v>20.741523499999992</v>
      </c>
      <c r="W87" s="81">
        <v>20.7415235</v>
      </c>
      <c r="X87" s="81">
        <v>20.741523499999992</v>
      </c>
      <c r="Y87" s="81">
        <v>20.741523499999992</v>
      </c>
      <c r="Z87" s="81">
        <v>20.741523499999996</v>
      </c>
      <c r="AA87" s="81">
        <v>20.7415235</v>
      </c>
      <c r="AB87" s="81">
        <v>20.741523499999996</v>
      </c>
      <c r="AC87" s="81">
        <v>20.741523499999996</v>
      </c>
      <c r="AD87" s="81">
        <v>20.741523499999996</v>
      </c>
      <c r="AE87" s="81">
        <v>20.741523499999992</v>
      </c>
      <c r="AF87" s="81">
        <v>20.7415235</v>
      </c>
      <c r="AG87" s="81">
        <v>20.7415235</v>
      </c>
      <c r="AH87" s="81">
        <v>20.741523499999992</v>
      </c>
      <c r="AI87" s="81">
        <v>20.7415235</v>
      </c>
      <c r="AJ87" s="81">
        <v>20.741523499999996</v>
      </c>
      <c r="AK87" s="81">
        <v>20.741523499999996</v>
      </c>
    </row>
    <row r="88" spans="1:37" ht="15" outlineLevel="2" x14ac:dyDescent="0.25">
      <c r="A88" s="79" t="s">
        <v>161</v>
      </c>
      <c r="B88" s="79" t="s">
        <v>179</v>
      </c>
      <c r="C88" s="79" t="s">
        <v>163</v>
      </c>
      <c r="D88" s="79" t="s">
        <v>168</v>
      </c>
      <c r="E88" s="80" t="s">
        <v>85</v>
      </c>
      <c r="F88" s="80" t="s">
        <v>222</v>
      </c>
      <c r="G88" s="81" t="s">
        <v>416</v>
      </c>
      <c r="H88" s="81" t="s">
        <v>416</v>
      </c>
      <c r="I88" s="81" t="s">
        <v>416</v>
      </c>
      <c r="J88" s="81" t="s">
        <v>416</v>
      </c>
      <c r="K88" s="81" t="s">
        <v>416</v>
      </c>
      <c r="L88" s="81" t="s">
        <v>416</v>
      </c>
      <c r="M88" s="81" t="s">
        <v>416</v>
      </c>
      <c r="N88" s="81" t="s">
        <v>416</v>
      </c>
      <c r="O88" s="81" t="s">
        <v>416</v>
      </c>
      <c r="P88" s="81" t="s">
        <v>416</v>
      </c>
      <c r="Q88" s="81" t="s">
        <v>416</v>
      </c>
      <c r="R88" s="81" t="s">
        <v>416</v>
      </c>
      <c r="S88" s="81" t="s">
        <v>416</v>
      </c>
      <c r="T88" s="81" t="s">
        <v>416</v>
      </c>
      <c r="U88" s="81" t="s">
        <v>416</v>
      </c>
      <c r="V88" s="81">
        <v>20.125828999999996</v>
      </c>
      <c r="W88" s="81">
        <v>20.125829</v>
      </c>
      <c r="X88" s="81">
        <v>20.125828999999992</v>
      </c>
      <c r="Y88" s="81">
        <v>20.125828999999996</v>
      </c>
      <c r="Z88" s="81">
        <v>20.125828999999996</v>
      </c>
      <c r="AA88" s="81">
        <v>20.125829</v>
      </c>
      <c r="AB88" s="81">
        <v>20.125828999999996</v>
      </c>
      <c r="AC88" s="81">
        <v>20.125828999999996</v>
      </c>
      <c r="AD88" s="81">
        <v>20.125828999999996</v>
      </c>
      <c r="AE88" s="81">
        <v>20.125828999999996</v>
      </c>
      <c r="AF88" s="81">
        <v>20.125829000000003</v>
      </c>
      <c r="AG88" s="81">
        <v>20.125828999999996</v>
      </c>
      <c r="AH88" s="81">
        <v>20.125828999999992</v>
      </c>
      <c r="AI88" s="81">
        <v>20.125829</v>
      </c>
      <c r="AJ88" s="81">
        <v>20.125828999999996</v>
      </c>
      <c r="AK88" s="81">
        <v>20.125829</v>
      </c>
    </row>
    <row r="89" spans="1:37" ht="15" outlineLevel="2" x14ac:dyDescent="0.25">
      <c r="A89" s="82" t="s">
        <v>161</v>
      </c>
      <c r="B89" s="82" t="s">
        <v>179</v>
      </c>
      <c r="C89" s="82" t="s">
        <v>163</v>
      </c>
      <c r="D89" s="82" t="s">
        <v>169</v>
      </c>
      <c r="E89" s="83" t="s">
        <v>85</v>
      </c>
      <c r="F89" s="80" t="s">
        <v>222</v>
      </c>
      <c r="G89" s="81" t="s">
        <v>416</v>
      </c>
      <c r="H89" s="81" t="s">
        <v>416</v>
      </c>
      <c r="I89" s="81" t="s">
        <v>416</v>
      </c>
      <c r="J89" s="81" t="s">
        <v>416</v>
      </c>
      <c r="K89" s="81" t="s">
        <v>416</v>
      </c>
      <c r="L89" s="81" t="s">
        <v>416</v>
      </c>
      <c r="M89" s="81" t="s">
        <v>416</v>
      </c>
      <c r="N89" s="81" t="s">
        <v>416</v>
      </c>
      <c r="O89" s="81" t="s">
        <v>416</v>
      </c>
      <c r="P89" s="81" t="s">
        <v>416</v>
      </c>
      <c r="Q89" s="81" t="s">
        <v>416</v>
      </c>
      <c r="R89" s="81" t="s">
        <v>416</v>
      </c>
      <c r="S89" s="81" t="s">
        <v>416</v>
      </c>
      <c r="T89" s="81" t="s">
        <v>416</v>
      </c>
      <c r="U89" s="81" t="s">
        <v>416</v>
      </c>
      <c r="V89" s="81" t="s">
        <v>416</v>
      </c>
      <c r="W89" s="81" t="s">
        <v>416</v>
      </c>
      <c r="X89" s="81" t="s">
        <v>416</v>
      </c>
      <c r="Y89" s="81" t="s">
        <v>416</v>
      </c>
      <c r="Z89" s="81" t="s">
        <v>416</v>
      </c>
      <c r="AA89" s="81" t="s">
        <v>416</v>
      </c>
      <c r="AB89" s="81" t="s">
        <v>416</v>
      </c>
      <c r="AC89" s="81" t="s">
        <v>416</v>
      </c>
      <c r="AD89" s="81" t="s">
        <v>416</v>
      </c>
      <c r="AE89" s="81">
        <v>20.125828999999996</v>
      </c>
      <c r="AF89" s="81">
        <v>20.125829</v>
      </c>
      <c r="AG89" s="81">
        <v>20.125828999999992</v>
      </c>
      <c r="AH89" s="81">
        <v>20.125829000000003</v>
      </c>
      <c r="AI89" s="81">
        <v>20.125828999999996</v>
      </c>
      <c r="AJ89" s="81">
        <v>20.125829</v>
      </c>
      <c r="AK89" s="81">
        <v>20.125828999999992</v>
      </c>
    </row>
    <row r="90" spans="1:37" ht="15" outlineLevel="2" x14ac:dyDescent="0.25">
      <c r="A90" s="79" t="s">
        <v>161</v>
      </c>
      <c r="B90" s="79" t="s">
        <v>179</v>
      </c>
      <c r="C90" s="79" t="s">
        <v>163</v>
      </c>
      <c r="D90" s="79" t="s">
        <v>170</v>
      </c>
      <c r="E90" s="80" t="s">
        <v>85</v>
      </c>
      <c r="F90" s="80" t="s">
        <v>222</v>
      </c>
      <c r="G90" s="81" t="s">
        <v>416</v>
      </c>
      <c r="H90" s="81" t="s">
        <v>416</v>
      </c>
      <c r="I90" s="81" t="s">
        <v>416</v>
      </c>
      <c r="J90" s="81" t="s">
        <v>416</v>
      </c>
      <c r="K90" s="81" t="s">
        <v>416</v>
      </c>
      <c r="L90" s="81" t="s">
        <v>416</v>
      </c>
      <c r="M90" s="81" t="s">
        <v>416</v>
      </c>
      <c r="N90" s="81" t="s">
        <v>416</v>
      </c>
      <c r="O90" s="81" t="s">
        <v>416</v>
      </c>
      <c r="P90" s="81" t="s">
        <v>416</v>
      </c>
      <c r="Q90" s="81" t="s">
        <v>416</v>
      </c>
      <c r="R90" s="81" t="s">
        <v>416</v>
      </c>
      <c r="S90" s="81" t="s">
        <v>416</v>
      </c>
      <c r="T90" s="81" t="s">
        <v>416</v>
      </c>
      <c r="U90" s="81" t="s">
        <v>416</v>
      </c>
      <c r="V90" s="81" t="s">
        <v>416</v>
      </c>
      <c r="W90" s="81" t="s">
        <v>416</v>
      </c>
      <c r="X90" s="81" t="s">
        <v>416</v>
      </c>
      <c r="Y90" s="81" t="s">
        <v>416</v>
      </c>
      <c r="Z90" s="81" t="s">
        <v>416</v>
      </c>
      <c r="AA90" s="81" t="s">
        <v>416</v>
      </c>
      <c r="AB90" s="81" t="s">
        <v>416</v>
      </c>
      <c r="AC90" s="81" t="s">
        <v>416</v>
      </c>
      <c r="AD90" s="81" t="s">
        <v>416</v>
      </c>
      <c r="AE90" s="81" t="s">
        <v>416</v>
      </c>
      <c r="AF90" s="81">
        <v>20.125829</v>
      </c>
      <c r="AG90" s="81">
        <v>20.125828999999996</v>
      </c>
      <c r="AH90" s="81">
        <v>20.125829</v>
      </c>
      <c r="AI90" s="81">
        <v>20.125828999999996</v>
      </c>
      <c r="AJ90" s="81">
        <v>20.125828999999992</v>
      </c>
      <c r="AK90" s="81">
        <v>20.125828999999996</v>
      </c>
    </row>
    <row r="91" spans="1:37" ht="15" outlineLevel="1" x14ac:dyDescent="0.25">
      <c r="A91" s="84" t="s">
        <v>180</v>
      </c>
      <c r="B91" s="79"/>
      <c r="C91" s="79"/>
      <c r="D91" s="79"/>
      <c r="E91" s="80"/>
      <c r="F91" s="80" t="s">
        <v>222</v>
      </c>
      <c r="G91" s="81">
        <v>97.128137207715611</v>
      </c>
      <c r="H91" s="81">
        <v>95.483675846508561</v>
      </c>
      <c r="I91" s="81">
        <v>90.239148220757812</v>
      </c>
      <c r="J91" s="81">
        <v>84.380707348308135</v>
      </c>
      <c r="K91" s="81">
        <v>77.759904432460047</v>
      </c>
      <c r="L91" s="81">
        <v>72.176535308947152</v>
      </c>
      <c r="M91" s="81">
        <v>63.923753312879001</v>
      </c>
      <c r="N91" s="81">
        <v>55.4172972913249</v>
      </c>
      <c r="O91" s="81">
        <v>49.951177872373584</v>
      </c>
      <c r="P91" s="81">
        <v>43.710603578927234</v>
      </c>
      <c r="Q91" s="81">
        <v>36.262509751737518</v>
      </c>
      <c r="R91" s="81">
        <v>33.497059378353363</v>
      </c>
      <c r="S91" s="81">
        <v>29.875703789664556</v>
      </c>
      <c r="T91" s="81">
        <v>27.534043477075013</v>
      </c>
      <c r="U91" s="81">
        <v>25.6420919173027</v>
      </c>
      <c r="V91" s="81">
        <v>24.192208338549687</v>
      </c>
      <c r="W91" s="81">
        <v>22.273403009509749</v>
      </c>
      <c r="X91" s="81">
        <v>20.540318182884377</v>
      </c>
      <c r="Y91" s="81">
        <v>19.082727420804634</v>
      </c>
      <c r="Z91" s="81">
        <v>17.868332962035616</v>
      </c>
      <c r="AA91" s="81">
        <v>16.393930745177418</v>
      </c>
      <c r="AB91" s="81">
        <v>14.9489250754789</v>
      </c>
      <c r="AC91" s="81">
        <v>13.52584332659775</v>
      </c>
      <c r="AD91" s="81">
        <v>12.249335123609102</v>
      </c>
      <c r="AE91" s="81">
        <v>11.093580394217261</v>
      </c>
      <c r="AF91" s="81">
        <v>10.13218760293627</v>
      </c>
      <c r="AG91" s="81">
        <v>8.9607503923256395</v>
      </c>
      <c r="AH91" s="81">
        <v>7.4767278323208721</v>
      </c>
      <c r="AI91" s="81">
        <v>6.5938468912572432</v>
      </c>
      <c r="AJ91" s="81">
        <v>5.8286650891576137</v>
      </c>
      <c r="AK91" s="81">
        <v>5.273974880391906</v>
      </c>
    </row>
    <row r="92" spans="1:37" ht="15" outlineLevel="2" x14ac:dyDescent="0.25">
      <c r="A92" s="82" t="s">
        <v>181</v>
      </c>
      <c r="B92" s="82" t="s">
        <v>162</v>
      </c>
      <c r="C92" s="82" t="s">
        <v>182</v>
      </c>
      <c r="D92" s="82" t="s">
        <v>114</v>
      </c>
      <c r="E92" s="83" t="s">
        <v>85</v>
      </c>
      <c r="F92" s="80" t="s">
        <v>222</v>
      </c>
      <c r="G92" s="81">
        <v>113.65138499999999</v>
      </c>
      <c r="H92" s="81">
        <v>113.65138499999999</v>
      </c>
      <c r="I92" s="81">
        <v>113.65138499999999</v>
      </c>
      <c r="J92" s="81">
        <v>113.65138499999999</v>
      </c>
      <c r="K92" s="81">
        <v>113.65138499999998</v>
      </c>
      <c r="L92" s="81">
        <v>113.65138500000002</v>
      </c>
      <c r="M92" s="81">
        <v>113.651385</v>
      </c>
      <c r="N92" s="81">
        <v>113.65138499999998</v>
      </c>
      <c r="O92" s="81">
        <v>113.65138500000002</v>
      </c>
      <c r="P92" s="81">
        <v>113.651385</v>
      </c>
      <c r="Q92" s="81">
        <v>113.65138499999999</v>
      </c>
      <c r="R92" s="81">
        <v>113.65138499999999</v>
      </c>
      <c r="S92" s="81">
        <v>113.65138499999999</v>
      </c>
      <c r="T92" s="81">
        <v>113.65138499999999</v>
      </c>
      <c r="U92" s="81">
        <v>113.651385</v>
      </c>
      <c r="V92" s="81">
        <v>113.651385</v>
      </c>
      <c r="W92" s="81">
        <v>113.651385</v>
      </c>
      <c r="X92" s="81">
        <v>113.65138500000002</v>
      </c>
      <c r="Y92" s="81">
        <v>113.65138500000002</v>
      </c>
      <c r="Z92" s="81">
        <v>113.65138499999999</v>
      </c>
      <c r="AA92" s="81">
        <v>113.65138499999999</v>
      </c>
      <c r="AB92" s="81">
        <v>113.651385</v>
      </c>
      <c r="AC92" s="81">
        <v>113.651385</v>
      </c>
      <c r="AD92" s="81">
        <v>113.651385</v>
      </c>
      <c r="AE92" s="81" t="s">
        <v>416</v>
      </c>
      <c r="AF92" s="81" t="s">
        <v>416</v>
      </c>
      <c r="AG92" s="81" t="s">
        <v>416</v>
      </c>
      <c r="AH92" s="81" t="s">
        <v>416</v>
      </c>
      <c r="AI92" s="81" t="s">
        <v>416</v>
      </c>
      <c r="AJ92" s="81" t="s">
        <v>416</v>
      </c>
      <c r="AK92" s="81" t="s">
        <v>416</v>
      </c>
    </row>
    <row r="93" spans="1:37" ht="15" outlineLevel="2" x14ac:dyDescent="0.25">
      <c r="A93" s="79" t="s">
        <v>181</v>
      </c>
      <c r="B93" s="79" t="s">
        <v>162</v>
      </c>
      <c r="C93" s="79" t="s">
        <v>182</v>
      </c>
      <c r="D93" s="79" t="s">
        <v>165</v>
      </c>
      <c r="E93" s="80" t="s">
        <v>85</v>
      </c>
      <c r="F93" s="80" t="s">
        <v>222</v>
      </c>
      <c r="G93" s="81" t="s">
        <v>416</v>
      </c>
      <c r="H93" s="81" t="s">
        <v>416</v>
      </c>
      <c r="I93" s="81" t="s">
        <v>416</v>
      </c>
      <c r="J93" s="81" t="s">
        <v>416</v>
      </c>
      <c r="K93" s="81">
        <v>24.551804500000003</v>
      </c>
      <c r="L93" s="81">
        <v>24.551804499999999</v>
      </c>
      <c r="M93" s="81">
        <v>24.551804500000003</v>
      </c>
      <c r="N93" s="81">
        <v>24.551804500000003</v>
      </c>
      <c r="O93" s="81">
        <v>24.551804499999999</v>
      </c>
      <c r="P93" s="81">
        <v>24.551804499999999</v>
      </c>
      <c r="Q93" s="81">
        <v>24.551804499999996</v>
      </c>
      <c r="R93" s="81">
        <v>24.551804499999999</v>
      </c>
      <c r="S93" s="81">
        <v>24.551804499999996</v>
      </c>
      <c r="T93" s="81">
        <v>24.551804500000003</v>
      </c>
      <c r="U93" s="81">
        <v>24.551804499999999</v>
      </c>
      <c r="V93" s="81">
        <v>24.551804499999992</v>
      </c>
      <c r="W93" s="81">
        <v>24.551804500000006</v>
      </c>
      <c r="X93" s="81">
        <v>24.551804499999996</v>
      </c>
      <c r="Y93" s="81">
        <v>24.551804499999999</v>
      </c>
      <c r="Z93" s="81">
        <v>24.551804499999999</v>
      </c>
      <c r="AA93" s="81">
        <v>24.551804499999999</v>
      </c>
      <c r="AB93" s="81">
        <v>24.551804499999996</v>
      </c>
      <c r="AC93" s="81">
        <v>24.551804499999999</v>
      </c>
      <c r="AD93" s="81">
        <v>24.551804500000003</v>
      </c>
      <c r="AE93" s="81">
        <v>24.551804499999996</v>
      </c>
      <c r="AF93" s="81">
        <v>24.551804499999999</v>
      </c>
      <c r="AG93" s="81">
        <v>24.551804500000003</v>
      </c>
      <c r="AH93" s="81">
        <v>24.551804499999996</v>
      </c>
      <c r="AI93" s="81">
        <v>24.551804499999999</v>
      </c>
      <c r="AJ93" s="81" t="s">
        <v>416</v>
      </c>
      <c r="AK93" s="81" t="s">
        <v>416</v>
      </c>
    </row>
    <row r="94" spans="1:37" ht="15" outlineLevel="2" x14ac:dyDescent="0.25">
      <c r="A94" s="82" t="s">
        <v>181</v>
      </c>
      <c r="B94" s="82" t="s">
        <v>162</v>
      </c>
      <c r="C94" s="82" t="s">
        <v>182</v>
      </c>
      <c r="D94" s="82" t="s">
        <v>166</v>
      </c>
      <c r="E94" s="83" t="s">
        <v>85</v>
      </c>
      <c r="F94" s="80" t="s">
        <v>222</v>
      </c>
      <c r="G94" s="81" t="s">
        <v>416</v>
      </c>
      <c r="H94" s="81" t="s">
        <v>416</v>
      </c>
      <c r="I94" s="81" t="s">
        <v>416</v>
      </c>
      <c r="J94" s="81" t="s">
        <v>416</v>
      </c>
      <c r="K94" s="81" t="s">
        <v>416</v>
      </c>
      <c r="L94" s="81" t="s">
        <v>416</v>
      </c>
      <c r="M94" s="81" t="s">
        <v>416</v>
      </c>
      <c r="N94" s="81" t="s">
        <v>416</v>
      </c>
      <c r="O94" s="81">
        <v>32.441523500000002</v>
      </c>
      <c r="P94" s="81">
        <v>32.441523500000002</v>
      </c>
      <c r="Q94" s="81">
        <v>32.441523499999995</v>
      </c>
      <c r="R94" s="81">
        <v>32.441523500000002</v>
      </c>
      <c r="S94" s="81">
        <v>32.441523500000002</v>
      </c>
      <c r="T94" s="81">
        <v>32.441523500000002</v>
      </c>
      <c r="U94" s="81">
        <v>32.441523500000002</v>
      </c>
      <c r="V94" s="81">
        <v>32.441523500000002</v>
      </c>
      <c r="W94" s="81">
        <v>32.441523499999995</v>
      </c>
      <c r="X94" s="81">
        <v>32.441523499999995</v>
      </c>
      <c r="Y94" s="81">
        <v>32.441523500000002</v>
      </c>
      <c r="Z94" s="81">
        <v>32.441523500000002</v>
      </c>
      <c r="AA94" s="81">
        <v>32.441523499999988</v>
      </c>
      <c r="AB94" s="81">
        <v>32.441523500000002</v>
      </c>
      <c r="AC94" s="81">
        <v>32.441523500000002</v>
      </c>
      <c r="AD94" s="81">
        <v>32.441523500000002</v>
      </c>
      <c r="AE94" s="81">
        <v>32.441523500000002</v>
      </c>
      <c r="AF94" s="81">
        <v>32.441523499999995</v>
      </c>
      <c r="AG94" s="81">
        <v>32.44152350000001</v>
      </c>
      <c r="AH94" s="81">
        <v>32.441523499999995</v>
      </c>
      <c r="AI94" s="81">
        <v>32.441523500000002</v>
      </c>
      <c r="AJ94" s="81">
        <v>32.441523500000002</v>
      </c>
      <c r="AK94" s="81">
        <v>32.441523500000002</v>
      </c>
    </row>
    <row r="95" spans="1:37" ht="15" outlineLevel="2" x14ac:dyDescent="0.25">
      <c r="A95" s="79" t="s">
        <v>181</v>
      </c>
      <c r="B95" s="79" t="s">
        <v>162</v>
      </c>
      <c r="C95" s="79" t="s">
        <v>182</v>
      </c>
      <c r="D95" s="79" t="s">
        <v>167</v>
      </c>
      <c r="E95" s="80" t="s">
        <v>85</v>
      </c>
      <c r="F95" s="80" t="s">
        <v>222</v>
      </c>
      <c r="G95" s="81" t="s">
        <v>416</v>
      </c>
      <c r="H95" s="81" t="s">
        <v>416</v>
      </c>
      <c r="I95" s="81" t="s">
        <v>416</v>
      </c>
      <c r="J95" s="81" t="s">
        <v>416</v>
      </c>
      <c r="K95" s="81" t="s">
        <v>416</v>
      </c>
      <c r="L95" s="81" t="s">
        <v>416</v>
      </c>
      <c r="M95" s="81" t="s">
        <v>416</v>
      </c>
      <c r="N95" s="81" t="s">
        <v>416</v>
      </c>
      <c r="O95" s="81" t="s">
        <v>416</v>
      </c>
      <c r="P95" s="81" t="s">
        <v>416</v>
      </c>
      <c r="Q95" s="81" t="s">
        <v>416</v>
      </c>
      <c r="R95" s="81" t="s">
        <v>416</v>
      </c>
      <c r="S95" s="81">
        <v>21.594439999999999</v>
      </c>
      <c r="T95" s="81">
        <v>21.594440000000002</v>
      </c>
      <c r="U95" s="81">
        <v>21.594439999999999</v>
      </c>
      <c r="V95" s="81">
        <v>21.594439999999999</v>
      </c>
      <c r="W95" s="81">
        <v>21.594440000000002</v>
      </c>
      <c r="X95" s="81">
        <v>21.594440000000002</v>
      </c>
      <c r="Y95" s="81">
        <v>21.594440000000002</v>
      </c>
      <c r="Z95" s="81">
        <v>21.594439999999999</v>
      </c>
      <c r="AA95" s="81">
        <v>21.594439999999999</v>
      </c>
      <c r="AB95" s="81">
        <v>21.594439999999995</v>
      </c>
      <c r="AC95" s="81">
        <v>21.594440000000006</v>
      </c>
      <c r="AD95" s="81">
        <v>21.594439999999999</v>
      </c>
      <c r="AE95" s="81">
        <v>21.594440000000002</v>
      </c>
      <c r="AF95" s="81">
        <v>21.594439999999995</v>
      </c>
      <c r="AG95" s="81">
        <v>21.594439999999995</v>
      </c>
      <c r="AH95" s="81">
        <v>21.594439999999992</v>
      </c>
      <c r="AI95" s="81">
        <v>21.594439999999995</v>
      </c>
      <c r="AJ95" s="81">
        <v>21.594440000000002</v>
      </c>
      <c r="AK95" s="81">
        <v>21.594440000000002</v>
      </c>
    </row>
    <row r="96" spans="1:37" ht="15" outlineLevel="2" x14ac:dyDescent="0.25">
      <c r="A96" s="82" t="s">
        <v>181</v>
      </c>
      <c r="B96" s="82" t="s">
        <v>162</v>
      </c>
      <c r="C96" s="82" t="s">
        <v>182</v>
      </c>
      <c r="D96" s="82" t="s">
        <v>168</v>
      </c>
      <c r="E96" s="83" t="s">
        <v>85</v>
      </c>
      <c r="F96" s="80" t="s">
        <v>222</v>
      </c>
      <c r="G96" s="81" t="s">
        <v>416</v>
      </c>
      <c r="H96" s="81" t="s">
        <v>416</v>
      </c>
      <c r="I96" s="81" t="s">
        <v>416</v>
      </c>
      <c r="J96" s="81" t="s">
        <v>416</v>
      </c>
      <c r="K96" s="81" t="s">
        <v>416</v>
      </c>
      <c r="L96" s="81" t="s">
        <v>416</v>
      </c>
      <c r="M96" s="81" t="s">
        <v>416</v>
      </c>
      <c r="N96" s="81" t="s">
        <v>416</v>
      </c>
      <c r="O96" s="81" t="s">
        <v>416</v>
      </c>
      <c r="P96" s="81" t="s">
        <v>416</v>
      </c>
      <c r="Q96" s="81" t="s">
        <v>416</v>
      </c>
      <c r="R96" s="81" t="s">
        <v>416</v>
      </c>
      <c r="S96" s="81" t="s">
        <v>416</v>
      </c>
      <c r="T96" s="81" t="s">
        <v>416</v>
      </c>
      <c r="U96" s="81" t="s">
        <v>416</v>
      </c>
      <c r="V96" s="81" t="s">
        <v>416</v>
      </c>
      <c r="W96" s="81">
        <v>14.486802500000001</v>
      </c>
      <c r="X96" s="81">
        <v>14.4868025</v>
      </c>
      <c r="Y96" s="81">
        <v>14.4868025</v>
      </c>
      <c r="Z96" s="81">
        <v>14.486802499999998</v>
      </c>
      <c r="AA96" s="81">
        <v>14.486802499999998</v>
      </c>
      <c r="AB96" s="81">
        <v>14.4868025</v>
      </c>
      <c r="AC96" s="81">
        <v>14.486802500000001</v>
      </c>
      <c r="AD96" s="81">
        <v>14.4868025</v>
      </c>
      <c r="AE96" s="81">
        <v>14.486802500000005</v>
      </c>
      <c r="AF96" s="81">
        <v>14.486802499999998</v>
      </c>
      <c r="AG96" s="81">
        <v>14.486802499999998</v>
      </c>
      <c r="AH96" s="81">
        <v>14.486802499999998</v>
      </c>
      <c r="AI96" s="81">
        <v>14.486802500000001</v>
      </c>
      <c r="AJ96" s="81">
        <v>14.486802500000001</v>
      </c>
      <c r="AK96" s="81">
        <v>14.4868025</v>
      </c>
    </row>
    <row r="97" spans="1:37" ht="15" outlineLevel="2" x14ac:dyDescent="0.25">
      <c r="A97" s="79" t="s">
        <v>181</v>
      </c>
      <c r="B97" s="79" t="s">
        <v>162</v>
      </c>
      <c r="C97" s="79" t="s">
        <v>182</v>
      </c>
      <c r="D97" s="79" t="s">
        <v>169</v>
      </c>
      <c r="E97" s="80" t="s">
        <v>85</v>
      </c>
      <c r="F97" s="80" t="s">
        <v>222</v>
      </c>
      <c r="G97" s="81" t="s">
        <v>416</v>
      </c>
      <c r="H97" s="81" t="s">
        <v>416</v>
      </c>
      <c r="I97" s="81" t="s">
        <v>416</v>
      </c>
      <c r="J97" s="81" t="s">
        <v>416</v>
      </c>
      <c r="K97" s="81" t="s">
        <v>416</v>
      </c>
      <c r="L97" s="81" t="s">
        <v>416</v>
      </c>
      <c r="M97" s="81" t="s">
        <v>416</v>
      </c>
      <c r="N97" s="81" t="s">
        <v>416</v>
      </c>
      <c r="O97" s="81" t="s">
        <v>416</v>
      </c>
      <c r="P97" s="81" t="s">
        <v>416</v>
      </c>
      <c r="Q97" s="81" t="s">
        <v>416</v>
      </c>
      <c r="R97" s="81" t="s">
        <v>416</v>
      </c>
      <c r="S97" s="81" t="s">
        <v>416</v>
      </c>
      <c r="T97" s="81" t="s">
        <v>416</v>
      </c>
      <c r="U97" s="81" t="s">
        <v>416</v>
      </c>
      <c r="V97" s="81" t="s">
        <v>416</v>
      </c>
      <c r="W97" s="81" t="s">
        <v>416</v>
      </c>
      <c r="X97" s="81" t="s">
        <v>416</v>
      </c>
      <c r="Y97" s="81" t="s">
        <v>416</v>
      </c>
      <c r="Z97" s="81" t="s">
        <v>416</v>
      </c>
      <c r="AA97" s="81" t="s">
        <v>416</v>
      </c>
      <c r="AB97" s="81">
        <v>14.486802500000001</v>
      </c>
      <c r="AC97" s="81">
        <v>14.4868025</v>
      </c>
      <c r="AD97" s="81">
        <v>14.486802500000001</v>
      </c>
      <c r="AE97" s="81">
        <v>14.486802499999998</v>
      </c>
      <c r="AF97" s="81">
        <v>14.486802500000001</v>
      </c>
      <c r="AG97" s="81">
        <v>14.4868025</v>
      </c>
      <c r="AH97" s="81">
        <v>14.486802499999994</v>
      </c>
      <c r="AI97" s="81">
        <v>14.4868025</v>
      </c>
      <c r="AJ97" s="81">
        <v>14.486802499999998</v>
      </c>
      <c r="AK97" s="81">
        <v>14.486802500000001</v>
      </c>
    </row>
    <row r="98" spans="1:37" ht="15" outlineLevel="2" x14ac:dyDescent="0.25">
      <c r="A98" s="82" t="s">
        <v>181</v>
      </c>
      <c r="B98" s="82" t="s">
        <v>162</v>
      </c>
      <c r="C98" s="82" t="s">
        <v>182</v>
      </c>
      <c r="D98" s="82" t="s">
        <v>170</v>
      </c>
      <c r="E98" s="83" t="s">
        <v>85</v>
      </c>
      <c r="F98" s="80" t="s">
        <v>222</v>
      </c>
      <c r="G98" s="81" t="s">
        <v>416</v>
      </c>
      <c r="H98" s="81" t="s">
        <v>416</v>
      </c>
      <c r="I98" s="81" t="s">
        <v>416</v>
      </c>
      <c r="J98" s="81" t="s">
        <v>416</v>
      </c>
      <c r="K98" s="81" t="s">
        <v>416</v>
      </c>
      <c r="L98" s="81" t="s">
        <v>416</v>
      </c>
      <c r="M98" s="81" t="s">
        <v>416</v>
      </c>
      <c r="N98" s="81" t="s">
        <v>416</v>
      </c>
      <c r="O98" s="81" t="s">
        <v>416</v>
      </c>
      <c r="P98" s="81" t="s">
        <v>416</v>
      </c>
      <c r="Q98" s="81" t="s">
        <v>416</v>
      </c>
      <c r="R98" s="81" t="s">
        <v>416</v>
      </c>
      <c r="S98" s="81" t="s">
        <v>416</v>
      </c>
      <c r="T98" s="81" t="s">
        <v>416</v>
      </c>
      <c r="U98" s="81" t="s">
        <v>416</v>
      </c>
      <c r="V98" s="81" t="s">
        <v>416</v>
      </c>
      <c r="W98" s="81" t="s">
        <v>416</v>
      </c>
      <c r="X98" s="81" t="s">
        <v>416</v>
      </c>
      <c r="Y98" s="81" t="s">
        <v>416</v>
      </c>
      <c r="Z98" s="81" t="s">
        <v>416</v>
      </c>
      <c r="AA98" s="81" t="s">
        <v>416</v>
      </c>
      <c r="AB98" s="81" t="s">
        <v>416</v>
      </c>
      <c r="AC98" s="81" t="s">
        <v>416</v>
      </c>
      <c r="AD98" s="81" t="s">
        <v>416</v>
      </c>
      <c r="AE98" s="81" t="s">
        <v>416</v>
      </c>
      <c r="AF98" s="81">
        <v>14.4868025</v>
      </c>
      <c r="AG98" s="81">
        <v>14.486802500000003</v>
      </c>
      <c r="AH98" s="81">
        <v>14.4868025</v>
      </c>
      <c r="AI98" s="81">
        <v>14.486802499999996</v>
      </c>
      <c r="AJ98" s="81">
        <v>14.486802499999996</v>
      </c>
      <c r="AK98" s="81">
        <v>14.4868025</v>
      </c>
    </row>
    <row r="99" spans="1:37" ht="15" outlineLevel="2" x14ac:dyDescent="0.25">
      <c r="A99" s="79" t="s">
        <v>181</v>
      </c>
      <c r="B99" s="79" t="s">
        <v>162</v>
      </c>
      <c r="C99" s="79" t="s">
        <v>182</v>
      </c>
      <c r="D99" s="79" t="s">
        <v>171</v>
      </c>
      <c r="E99" s="80" t="s">
        <v>85</v>
      </c>
      <c r="F99" s="80" t="s">
        <v>222</v>
      </c>
      <c r="G99" s="81" t="s">
        <v>416</v>
      </c>
      <c r="H99" s="81" t="s">
        <v>416</v>
      </c>
      <c r="I99" s="81" t="s">
        <v>416</v>
      </c>
      <c r="J99" s="81" t="s">
        <v>416</v>
      </c>
      <c r="K99" s="81" t="s">
        <v>416</v>
      </c>
      <c r="L99" s="81" t="s">
        <v>416</v>
      </c>
      <c r="M99" s="81" t="s">
        <v>416</v>
      </c>
      <c r="N99" s="81" t="s">
        <v>416</v>
      </c>
      <c r="O99" s="81" t="s">
        <v>416</v>
      </c>
      <c r="P99" s="81" t="s">
        <v>416</v>
      </c>
      <c r="Q99" s="81" t="s">
        <v>416</v>
      </c>
      <c r="R99" s="81" t="s">
        <v>416</v>
      </c>
      <c r="S99" s="81" t="s">
        <v>416</v>
      </c>
      <c r="T99" s="81" t="s">
        <v>416</v>
      </c>
      <c r="U99" s="81" t="s">
        <v>416</v>
      </c>
      <c r="V99" s="81" t="s">
        <v>416</v>
      </c>
      <c r="W99" s="81" t="s">
        <v>416</v>
      </c>
      <c r="X99" s="81" t="s">
        <v>416</v>
      </c>
      <c r="Y99" s="81" t="s">
        <v>416</v>
      </c>
      <c r="Z99" s="81" t="s">
        <v>416</v>
      </c>
      <c r="AA99" s="81" t="s">
        <v>416</v>
      </c>
      <c r="AB99" s="81" t="s">
        <v>416</v>
      </c>
      <c r="AC99" s="81" t="s">
        <v>416</v>
      </c>
      <c r="AD99" s="81" t="s">
        <v>416</v>
      </c>
      <c r="AE99" s="81" t="s">
        <v>416</v>
      </c>
      <c r="AF99" s="81" t="s">
        <v>416</v>
      </c>
      <c r="AG99" s="81" t="s">
        <v>416</v>
      </c>
      <c r="AH99" s="81">
        <v>14.4868025</v>
      </c>
      <c r="AI99" s="81">
        <v>14.4868025</v>
      </c>
      <c r="AJ99" s="81">
        <v>14.4868025</v>
      </c>
      <c r="AK99" s="81">
        <v>14.486802499999994</v>
      </c>
    </row>
    <row r="100" spans="1:37" ht="15" outlineLevel="2" x14ac:dyDescent="0.25">
      <c r="A100" s="82" t="s">
        <v>181</v>
      </c>
      <c r="B100" s="82" t="s">
        <v>162</v>
      </c>
      <c r="C100" s="82" t="s">
        <v>183</v>
      </c>
      <c r="D100" s="82" t="s">
        <v>114</v>
      </c>
      <c r="E100" s="83" t="s">
        <v>85</v>
      </c>
      <c r="F100" s="80" t="s">
        <v>222</v>
      </c>
      <c r="G100" s="81">
        <v>113.65138499999999</v>
      </c>
      <c r="H100" s="81">
        <v>113.651385</v>
      </c>
      <c r="I100" s="81">
        <v>113.65138499999999</v>
      </c>
      <c r="J100" s="81">
        <v>113.65138499999999</v>
      </c>
      <c r="K100" s="81">
        <v>113.65138499999999</v>
      </c>
      <c r="L100" s="81">
        <v>113.651385</v>
      </c>
      <c r="M100" s="81">
        <v>113.65138499999999</v>
      </c>
      <c r="N100" s="81">
        <v>113.65138499999999</v>
      </c>
      <c r="O100" s="81">
        <v>113.65138499999999</v>
      </c>
      <c r="P100" s="81">
        <v>113.651385</v>
      </c>
      <c r="Q100" s="81">
        <v>113.65138499999999</v>
      </c>
      <c r="R100" s="81">
        <v>113.65138499999999</v>
      </c>
      <c r="S100" s="81">
        <v>113.65138499999999</v>
      </c>
      <c r="T100" s="81">
        <v>113.651385</v>
      </c>
      <c r="U100" s="81">
        <v>113.65138499999999</v>
      </c>
      <c r="V100" s="81">
        <v>113.65138499999999</v>
      </c>
      <c r="W100" s="81">
        <v>113.651385</v>
      </c>
      <c r="X100" s="81">
        <v>113.65138499999999</v>
      </c>
      <c r="Y100" s="81">
        <v>113.65138499999999</v>
      </c>
      <c r="Z100" s="81">
        <v>113.65138499999999</v>
      </c>
      <c r="AA100" s="81">
        <v>113.65138499999999</v>
      </c>
      <c r="AB100" s="81">
        <v>113.65138499999999</v>
      </c>
      <c r="AC100" s="81">
        <v>113.651385</v>
      </c>
      <c r="AD100" s="81">
        <v>113.65138499999999</v>
      </c>
      <c r="AE100" s="81">
        <v>113.65138499999999</v>
      </c>
      <c r="AF100" s="81">
        <v>113.65138499999999</v>
      </c>
      <c r="AG100" s="81">
        <v>113.651385</v>
      </c>
      <c r="AH100" s="81" t="s">
        <v>416</v>
      </c>
      <c r="AI100" s="81" t="s">
        <v>416</v>
      </c>
      <c r="AJ100" s="81" t="s">
        <v>416</v>
      </c>
      <c r="AK100" s="81" t="s">
        <v>416</v>
      </c>
    </row>
    <row r="101" spans="1:37" ht="15" outlineLevel="2" x14ac:dyDescent="0.25">
      <c r="A101" s="79" t="s">
        <v>181</v>
      </c>
      <c r="B101" s="79" t="s">
        <v>162</v>
      </c>
      <c r="C101" s="79" t="s">
        <v>183</v>
      </c>
      <c r="D101" s="79" t="s">
        <v>165</v>
      </c>
      <c r="E101" s="80" t="s">
        <v>85</v>
      </c>
      <c r="F101" s="80" t="s">
        <v>222</v>
      </c>
      <c r="G101" s="81" t="s">
        <v>416</v>
      </c>
      <c r="H101" s="81" t="s">
        <v>416</v>
      </c>
      <c r="I101" s="81" t="s">
        <v>416</v>
      </c>
      <c r="J101" s="81" t="s">
        <v>416</v>
      </c>
      <c r="K101" s="81">
        <v>24.551804500000003</v>
      </c>
      <c r="L101" s="81">
        <v>24.551804500000003</v>
      </c>
      <c r="M101" s="81">
        <v>24.551804499999996</v>
      </c>
      <c r="N101" s="81">
        <v>24.551804499999999</v>
      </c>
      <c r="O101" s="81">
        <v>24.551804499999999</v>
      </c>
      <c r="P101" s="81">
        <v>24.551804500000003</v>
      </c>
      <c r="Q101" s="81">
        <v>24.551804499999999</v>
      </c>
      <c r="R101" s="81">
        <v>24.551804499999996</v>
      </c>
      <c r="S101" s="81">
        <v>24.551804500000003</v>
      </c>
      <c r="T101" s="81">
        <v>24.551804499999999</v>
      </c>
      <c r="U101" s="81">
        <v>24.551804499999999</v>
      </c>
      <c r="V101" s="81">
        <v>24.551804500000003</v>
      </c>
      <c r="W101" s="81">
        <v>24.551804499999996</v>
      </c>
      <c r="X101" s="81">
        <v>24.551804500000003</v>
      </c>
      <c r="Y101" s="81">
        <v>24.551804499999999</v>
      </c>
      <c r="Z101" s="81">
        <v>24.551804500000003</v>
      </c>
      <c r="AA101" s="81">
        <v>24.551804500000003</v>
      </c>
      <c r="AB101" s="81">
        <v>24.551804500000003</v>
      </c>
      <c r="AC101" s="81">
        <v>24.551804499999999</v>
      </c>
      <c r="AD101" s="81">
        <v>24.551804499999992</v>
      </c>
      <c r="AE101" s="81">
        <v>24.551804499999999</v>
      </c>
      <c r="AF101" s="81">
        <v>24.551804499999996</v>
      </c>
      <c r="AG101" s="81">
        <v>24.551804499999999</v>
      </c>
      <c r="AH101" s="81">
        <v>24.551804499999996</v>
      </c>
      <c r="AI101" s="81">
        <v>24.551804499999999</v>
      </c>
      <c r="AJ101" s="81">
        <v>24.551804500000006</v>
      </c>
      <c r="AK101" s="81">
        <v>24.551804499999999</v>
      </c>
    </row>
    <row r="102" spans="1:37" ht="15" outlineLevel="2" x14ac:dyDescent="0.25">
      <c r="A102" s="82" t="s">
        <v>181</v>
      </c>
      <c r="B102" s="82" t="s">
        <v>162</v>
      </c>
      <c r="C102" s="82" t="s">
        <v>183</v>
      </c>
      <c r="D102" s="82" t="s">
        <v>166</v>
      </c>
      <c r="E102" s="83" t="s">
        <v>85</v>
      </c>
      <c r="F102" s="80" t="s">
        <v>222</v>
      </c>
      <c r="G102" s="81" t="s">
        <v>416</v>
      </c>
      <c r="H102" s="81" t="s">
        <v>416</v>
      </c>
      <c r="I102" s="81" t="s">
        <v>416</v>
      </c>
      <c r="J102" s="81" t="s">
        <v>416</v>
      </c>
      <c r="K102" s="81" t="s">
        <v>416</v>
      </c>
      <c r="L102" s="81" t="s">
        <v>416</v>
      </c>
      <c r="M102" s="81" t="s">
        <v>416</v>
      </c>
      <c r="N102" s="81" t="s">
        <v>416</v>
      </c>
      <c r="O102" s="81">
        <v>32.441523500000002</v>
      </c>
      <c r="P102" s="81">
        <v>32.441523499999995</v>
      </c>
      <c r="Q102" s="81">
        <v>32.441523499999995</v>
      </c>
      <c r="R102" s="81">
        <v>32.441523500000002</v>
      </c>
      <c r="S102" s="81">
        <v>32.441523500000002</v>
      </c>
      <c r="T102" s="81">
        <v>32.441523500000002</v>
      </c>
      <c r="U102" s="81">
        <v>32.441523500000002</v>
      </c>
      <c r="V102" s="81">
        <v>32.441523499999995</v>
      </c>
      <c r="W102" s="81">
        <v>32.44152350000001</v>
      </c>
      <c r="X102" s="81">
        <v>32.441523500000002</v>
      </c>
      <c r="Y102" s="81">
        <v>32.441523500000002</v>
      </c>
      <c r="Z102" s="81">
        <v>32.441523499999995</v>
      </c>
      <c r="AA102" s="81">
        <v>32.441523500000002</v>
      </c>
      <c r="AB102" s="81">
        <v>32.441523499999988</v>
      </c>
      <c r="AC102" s="81">
        <v>32.441523500000002</v>
      </c>
      <c r="AD102" s="81">
        <v>32.441523499999995</v>
      </c>
      <c r="AE102" s="81">
        <v>32.441523500000002</v>
      </c>
      <c r="AF102" s="81">
        <v>32.441523499999995</v>
      </c>
      <c r="AG102" s="81">
        <v>32.44152350000001</v>
      </c>
      <c r="AH102" s="81">
        <v>32.441523500000002</v>
      </c>
      <c r="AI102" s="81">
        <v>32.441523500000002</v>
      </c>
      <c r="AJ102" s="81">
        <v>32.441523500000002</v>
      </c>
      <c r="AK102" s="81">
        <v>32.441523499999995</v>
      </c>
    </row>
    <row r="103" spans="1:37" ht="15" outlineLevel="2" x14ac:dyDescent="0.25">
      <c r="A103" s="79" t="s">
        <v>181</v>
      </c>
      <c r="B103" s="79" t="s">
        <v>162</v>
      </c>
      <c r="C103" s="79" t="s">
        <v>183</v>
      </c>
      <c r="D103" s="79" t="s">
        <v>167</v>
      </c>
      <c r="E103" s="80" t="s">
        <v>85</v>
      </c>
      <c r="F103" s="80" t="s">
        <v>222</v>
      </c>
      <c r="G103" s="81" t="s">
        <v>416</v>
      </c>
      <c r="H103" s="81" t="s">
        <v>416</v>
      </c>
      <c r="I103" s="81" t="s">
        <v>416</v>
      </c>
      <c r="J103" s="81" t="s">
        <v>416</v>
      </c>
      <c r="K103" s="81" t="s">
        <v>416</v>
      </c>
      <c r="L103" s="81" t="s">
        <v>416</v>
      </c>
      <c r="M103" s="81" t="s">
        <v>416</v>
      </c>
      <c r="N103" s="81" t="s">
        <v>416</v>
      </c>
      <c r="O103" s="81" t="s">
        <v>416</v>
      </c>
      <c r="P103" s="81" t="s">
        <v>416</v>
      </c>
      <c r="Q103" s="81" t="s">
        <v>416</v>
      </c>
      <c r="R103" s="81" t="s">
        <v>416</v>
      </c>
      <c r="S103" s="81">
        <v>21.594439999999995</v>
      </c>
      <c r="T103" s="81">
        <v>21.594439999999999</v>
      </c>
      <c r="U103" s="81">
        <v>21.594440000000002</v>
      </c>
      <c r="V103" s="81">
        <v>21.594439999999999</v>
      </c>
      <c r="W103" s="81">
        <v>21.594439999999999</v>
      </c>
      <c r="X103" s="81">
        <v>21.594439999999995</v>
      </c>
      <c r="Y103" s="81">
        <v>21.594439999999992</v>
      </c>
      <c r="Z103" s="81">
        <v>21.594439999999995</v>
      </c>
      <c r="AA103" s="81">
        <v>21.594439999999995</v>
      </c>
      <c r="AB103" s="81">
        <v>21.594439999999995</v>
      </c>
      <c r="AC103" s="81">
        <v>21.594439999999999</v>
      </c>
      <c r="AD103" s="81">
        <v>21.594439999999999</v>
      </c>
      <c r="AE103" s="81">
        <v>21.594439999999995</v>
      </c>
      <c r="AF103" s="81">
        <v>21.594440000000002</v>
      </c>
      <c r="AG103" s="81">
        <v>21.594440000000002</v>
      </c>
      <c r="AH103" s="81">
        <v>21.594439999999995</v>
      </c>
      <c r="AI103" s="81">
        <v>21.594439999999999</v>
      </c>
      <c r="AJ103" s="81">
        <v>21.594439999999995</v>
      </c>
      <c r="AK103" s="81">
        <v>21.594439999999988</v>
      </c>
    </row>
    <row r="104" spans="1:37" ht="15" outlineLevel="2" x14ac:dyDescent="0.25">
      <c r="A104" s="82" t="s">
        <v>181</v>
      </c>
      <c r="B104" s="82" t="s">
        <v>162</v>
      </c>
      <c r="C104" s="82" t="s">
        <v>183</v>
      </c>
      <c r="D104" s="82" t="s">
        <v>168</v>
      </c>
      <c r="E104" s="83" t="s">
        <v>85</v>
      </c>
      <c r="F104" s="80" t="s">
        <v>222</v>
      </c>
      <c r="G104" s="81" t="s">
        <v>416</v>
      </c>
      <c r="H104" s="81" t="s">
        <v>416</v>
      </c>
      <c r="I104" s="81" t="s">
        <v>416</v>
      </c>
      <c r="J104" s="81" t="s">
        <v>416</v>
      </c>
      <c r="K104" s="81" t="s">
        <v>416</v>
      </c>
      <c r="L104" s="81" t="s">
        <v>416</v>
      </c>
      <c r="M104" s="81" t="s">
        <v>416</v>
      </c>
      <c r="N104" s="81" t="s">
        <v>416</v>
      </c>
      <c r="O104" s="81" t="s">
        <v>416</v>
      </c>
      <c r="P104" s="81" t="s">
        <v>416</v>
      </c>
      <c r="Q104" s="81" t="s">
        <v>416</v>
      </c>
      <c r="R104" s="81" t="s">
        <v>416</v>
      </c>
      <c r="S104" s="81" t="s">
        <v>416</v>
      </c>
      <c r="T104" s="81" t="s">
        <v>416</v>
      </c>
      <c r="U104" s="81" t="s">
        <v>416</v>
      </c>
      <c r="V104" s="81" t="s">
        <v>416</v>
      </c>
      <c r="W104" s="81">
        <v>14.486802500000007</v>
      </c>
      <c r="X104" s="81">
        <v>14.486802499999998</v>
      </c>
      <c r="Y104" s="81">
        <v>14.486802499999998</v>
      </c>
      <c r="Z104" s="81">
        <v>14.486802499999996</v>
      </c>
      <c r="AA104" s="81">
        <v>14.4868025</v>
      </c>
      <c r="AB104" s="81">
        <v>14.486802499999994</v>
      </c>
      <c r="AC104" s="81">
        <v>14.486802499999998</v>
      </c>
      <c r="AD104" s="81">
        <v>14.4868025</v>
      </c>
      <c r="AE104" s="81">
        <v>14.486802500000001</v>
      </c>
      <c r="AF104" s="81">
        <v>14.4868025</v>
      </c>
      <c r="AG104" s="81">
        <v>14.4868025</v>
      </c>
      <c r="AH104" s="81">
        <v>14.486802500000001</v>
      </c>
      <c r="AI104" s="81">
        <v>14.486802500000001</v>
      </c>
      <c r="AJ104" s="81">
        <v>14.486802500000001</v>
      </c>
      <c r="AK104" s="81">
        <v>14.4868025</v>
      </c>
    </row>
    <row r="105" spans="1:37" ht="15" outlineLevel="2" x14ac:dyDescent="0.25">
      <c r="A105" s="79" t="s">
        <v>181</v>
      </c>
      <c r="B105" s="79" t="s">
        <v>162</v>
      </c>
      <c r="C105" s="79" t="s">
        <v>183</v>
      </c>
      <c r="D105" s="79" t="s">
        <v>169</v>
      </c>
      <c r="E105" s="80" t="s">
        <v>85</v>
      </c>
      <c r="F105" s="80" t="s">
        <v>222</v>
      </c>
      <c r="G105" s="81" t="s">
        <v>416</v>
      </c>
      <c r="H105" s="81" t="s">
        <v>416</v>
      </c>
      <c r="I105" s="81" t="s">
        <v>416</v>
      </c>
      <c r="J105" s="81" t="s">
        <v>416</v>
      </c>
      <c r="K105" s="81" t="s">
        <v>416</v>
      </c>
      <c r="L105" s="81" t="s">
        <v>416</v>
      </c>
      <c r="M105" s="81" t="s">
        <v>416</v>
      </c>
      <c r="N105" s="81" t="s">
        <v>416</v>
      </c>
      <c r="O105" s="81" t="s">
        <v>416</v>
      </c>
      <c r="P105" s="81" t="s">
        <v>416</v>
      </c>
      <c r="Q105" s="81" t="s">
        <v>416</v>
      </c>
      <c r="R105" s="81" t="s">
        <v>416</v>
      </c>
      <c r="S105" s="81" t="s">
        <v>416</v>
      </c>
      <c r="T105" s="81" t="s">
        <v>416</v>
      </c>
      <c r="U105" s="81" t="s">
        <v>416</v>
      </c>
      <c r="V105" s="81" t="s">
        <v>416</v>
      </c>
      <c r="W105" s="81" t="s">
        <v>416</v>
      </c>
      <c r="X105" s="81" t="s">
        <v>416</v>
      </c>
      <c r="Y105" s="81" t="s">
        <v>416</v>
      </c>
      <c r="Z105" s="81" t="s">
        <v>416</v>
      </c>
      <c r="AA105" s="81" t="s">
        <v>416</v>
      </c>
      <c r="AB105" s="81">
        <v>14.486802499999998</v>
      </c>
      <c r="AC105" s="81">
        <v>14.486802499999998</v>
      </c>
      <c r="AD105" s="81">
        <v>14.486802500000001</v>
      </c>
      <c r="AE105" s="81">
        <v>14.486802499999998</v>
      </c>
      <c r="AF105" s="81">
        <v>14.486802500000001</v>
      </c>
      <c r="AG105" s="81">
        <v>14.486802499999994</v>
      </c>
      <c r="AH105" s="81">
        <v>14.486802500000001</v>
      </c>
      <c r="AI105" s="81">
        <v>14.486802499999998</v>
      </c>
      <c r="AJ105" s="81">
        <v>14.486802500000001</v>
      </c>
      <c r="AK105" s="81">
        <v>14.4868025</v>
      </c>
    </row>
    <row r="106" spans="1:37" ht="15" outlineLevel="2" x14ac:dyDescent="0.25">
      <c r="A106" s="82" t="s">
        <v>181</v>
      </c>
      <c r="B106" s="82" t="s">
        <v>162</v>
      </c>
      <c r="C106" s="82" t="s">
        <v>183</v>
      </c>
      <c r="D106" s="82" t="s">
        <v>170</v>
      </c>
      <c r="E106" s="83" t="s">
        <v>85</v>
      </c>
      <c r="F106" s="80" t="s">
        <v>222</v>
      </c>
      <c r="G106" s="81" t="s">
        <v>416</v>
      </c>
      <c r="H106" s="81" t="s">
        <v>416</v>
      </c>
      <c r="I106" s="81" t="s">
        <v>416</v>
      </c>
      <c r="J106" s="81" t="s">
        <v>416</v>
      </c>
      <c r="K106" s="81" t="s">
        <v>416</v>
      </c>
      <c r="L106" s="81" t="s">
        <v>416</v>
      </c>
      <c r="M106" s="81" t="s">
        <v>416</v>
      </c>
      <c r="N106" s="81" t="s">
        <v>416</v>
      </c>
      <c r="O106" s="81" t="s">
        <v>416</v>
      </c>
      <c r="P106" s="81" t="s">
        <v>416</v>
      </c>
      <c r="Q106" s="81" t="s">
        <v>416</v>
      </c>
      <c r="R106" s="81" t="s">
        <v>416</v>
      </c>
      <c r="S106" s="81" t="s">
        <v>416</v>
      </c>
      <c r="T106" s="81" t="s">
        <v>416</v>
      </c>
      <c r="U106" s="81" t="s">
        <v>416</v>
      </c>
      <c r="V106" s="81" t="s">
        <v>416</v>
      </c>
      <c r="W106" s="81" t="s">
        <v>416</v>
      </c>
      <c r="X106" s="81" t="s">
        <v>416</v>
      </c>
      <c r="Y106" s="81" t="s">
        <v>416</v>
      </c>
      <c r="Z106" s="81" t="s">
        <v>416</v>
      </c>
      <c r="AA106" s="81" t="s">
        <v>416</v>
      </c>
      <c r="AB106" s="81" t="s">
        <v>416</v>
      </c>
      <c r="AC106" s="81" t="s">
        <v>416</v>
      </c>
      <c r="AD106" s="81" t="s">
        <v>416</v>
      </c>
      <c r="AE106" s="81" t="s">
        <v>416</v>
      </c>
      <c r="AF106" s="81">
        <v>14.486802499999994</v>
      </c>
      <c r="AG106" s="81">
        <v>14.486802500000001</v>
      </c>
      <c r="AH106" s="81">
        <v>14.4868025</v>
      </c>
      <c r="AI106" s="81">
        <v>14.486802499999998</v>
      </c>
      <c r="AJ106" s="81">
        <v>14.486802500000001</v>
      </c>
      <c r="AK106" s="81">
        <v>14.4868025</v>
      </c>
    </row>
    <row r="107" spans="1:37" ht="15" outlineLevel="2" x14ac:dyDescent="0.25">
      <c r="A107" s="79" t="s">
        <v>181</v>
      </c>
      <c r="B107" s="79" t="s">
        <v>162</v>
      </c>
      <c r="C107" s="79" t="s">
        <v>183</v>
      </c>
      <c r="D107" s="79" t="s">
        <v>171</v>
      </c>
      <c r="E107" s="80" t="s">
        <v>85</v>
      </c>
      <c r="F107" s="80" t="s">
        <v>222</v>
      </c>
      <c r="G107" s="81" t="s">
        <v>416</v>
      </c>
      <c r="H107" s="81" t="s">
        <v>416</v>
      </c>
      <c r="I107" s="81" t="s">
        <v>416</v>
      </c>
      <c r="J107" s="81" t="s">
        <v>416</v>
      </c>
      <c r="K107" s="81" t="s">
        <v>416</v>
      </c>
      <c r="L107" s="81" t="s">
        <v>416</v>
      </c>
      <c r="M107" s="81" t="s">
        <v>416</v>
      </c>
      <c r="N107" s="81" t="s">
        <v>416</v>
      </c>
      <c r="O107" s="81" t="s">
        <v>416</v>
      </c>
      <c r="P107" s="81" t="s">
        <v>416</v>
      </c>
      <c r="Q107" s="81" t="s">
        <v>416</v>
      </c>
      <c r="R107" s="81" t="s">
        <v>416</v>
      </c>
      <c r="S107" s="81" t="s">
        <v>416</v>
      </c>
      <c r="T107" s="81" t="s">
        <v>416</v>
      </c>
      <c r="U107" s="81" t="s">
        <v>416</v>
      </c>
      <c r="V107" s="81" t="s">
        <v>416</v>
      </c>
      <c r="W107" s="81" t="s">
        <v>416</v>
      </c>
      <c r="X107" s="81" t="s">
        <v>416</v>
      </c>
      <c r="Y107" s="81" t="s">
        <v>416</v>
      </c>
      <c r="Z107" s="81" t="s">
        <v>416</v>
      </c>
      <c r="AA107" s="81" t="s">
        <v>416</v>
      </c>
      <c r="AB107" s="81" t="s">
        <v>416</v>
      </c>
      <c r="AC107" s="81" t="s">
        <v>416</v>
      </c>
      <c r="AD107" s="81" t="s">
        <v>416</v>
      </c>
      <c r="AE107" s="81" t="s">
        <v>416</v>
      </c>
      <c r="AF107" s="81" t="s">
        <v>416</v>
      </c>
      <c r="AG107" s="81" t="s">
        <v>416</v>
      </c>
      <c r="AH107" s="81" t="s">
        <v>416</v>
      </c>
      <c r="AI107" s="81">
        <v>14.486802500000005</v>
      </c>
      <c r="AJ107" s="81">
        <v>14.486802499999996</v>
      </c>
      <c r="AK107" s="81">
        <v>14.4868025</v>
      </c>
    </row>
    <row r="108" spans="1:37" ht="15" outlineLevel="2" x14ac:dyDescent="0.25">
      <c r="A108" s="82" t="s">
        <v>181</v>
      </c>
      <c r="B108" s="82" t="s">
        <v>162</v>
      </c>
      <c r="C108" s="82" t="s">
        <v>184</v>
      </c>
      <c r="D108" s="82" t="s">
        <v>114</v>
      </c>
      <c r="E108" s="83" t="s">
        <v>85</v>
      </c>
      <c r="F108" s="80" t="s">
        <v>222</v>
      </c>
      <c r="G108" s="81">
        <v>113.65138499999999</v>
      </c>
      <c r="H108" s="81">
        <v>113.65138499999999</v>
      </c>
      <c r="I108" s="81">
        <v>113.65138499999999</v>
      </c>
      <c r="J108" s="81">
        <v>113.651385</v>
      </c>
      <c r="K108" s="81">
        <v>113.651385</v>
      </c>
      <c r="L108" s="81">
        <v>113.651385</v>
      </c>
      <c r="M108" s="81">
        <v>113.651385</v>
      </c>
      <c r="N108" s="81">
        <v>113.651385</v>
      </c>
      <c r="O108" s="81">
        <v>113.65138499999999</v>
      </c>
      <c r="P108" s="81">
        <v>113.651385</v>
      </c>
      <c r="Q108" s="81">
        <v>113.65138499999999</v>
      </c>
      <c r="R108" s="81">
        <v>113.65138499999999</v>
      </c>
      <c r="S108" s="81">
        <v>113.65138499999999</v>
      </c>
      <c r="T108" s="81">
        <v>113.65138499999999</v>
      </c>
      <c r="U108" s="81">
        <v>113.65138499999999</v>
      </c>
      <c r="V108" s="81">
        <v>113.651385</v>
      </c>
      <c r="W108" s="81">
        <v>113.65138499999999</v>
      </c>
      <c r="X108" s="81">
        <v>113.65138499999999</v>
      </c>
      <c r="Y108" s="81">
        <v>113.651385</v>
      </c>
      <c r="Z108" s="81">
        <v>113.65138499999999</v>
      </c>
      <c r="AA108" s="81">
        <v>113.65138499999998</v>
      </c>
      <c r="AB108" s="81">
        <v>113.65138500000002</v>
      </c>
      <c r="AC108" s="81">
        <v>113.65138499999999</v>
      </c>
      <c r="AD108" s="81">
        <v>113.65138499999999</v>
      </c>
      <c r="AE108" s="81">
        <v>113.651385</v>
      </c>
      <c r="AF108" s="81">
        <v>113.65138499999999</v>
      </c>
      <c r="AG108" s="81">
        <v>113.65138499999999</v>
      </c>
      <c r="AH108" s="81">
        <v>113.65138499999999</v>
      </c>
      <c r="AI108" s="81" t="s">
        <v>416</v>
      </c>
      <c r="AJ108" s="81" t="s">
        <v>416</v>
      </c>
      <c r="AK108" s="81" t="s">
        <v>416</v>
      </c>
    </row>
    <row r="109" spans="1:37" ht="15" outlineLevel="2" x14ac:dyDescent="0.25">
      <c r="A109" s="79" t="s">
        <v>181</v>
      </c>
      <c r="B109" s="79" t="s">
        <v>162</v>
      </c>
      <c r="C109" s="79" t="s">
        <v>184</v>
      </c>
      <c r="D109" s="79" t="s">
        <v>165</v>
      </c>
      <c r="E109" s="80" t="s">
        <v>85</v>
      </c>
      <c r="F109" s="80" t="s">
        <v>222</v>
      </c>
      <c r="G109" s="81" t="s">
        <v>416</v>
      </c>
      <c r="H109" s="81" t="s">
        <v>416</v>
      </c>
      <c r="I109" s="81" t="s">
        <v>416</v>
      </c>
      <c r="J109" s="81" t="s">
        <v>416</v>
      </c>
      <c r="K109" s="81">
        <v>24.551804499999999</v>
      </c>
      <c r="L109" s="81">
        <v>24.551804499999996</v>
      </c>
      <c r="M109" s="81">
        <v>24.551804500000006</v>
      </c>
      <c r="N109" s="81">
        <v>24.551804499999999</v>
      </c>
      <c r="O109" s="81">
        <v>24.551804499999996</v>
      </c>
      <c r="P109" s="81">
        <v>24.551804499999996</v>
      </c>
      <c r="Q109" s="81">
        <v>24.551804499999999</v>
      </c>
      <c r="R109" s="81">
        <v>24.551804499999999</v>
      </c>
      <c r="S109" s="81">
        <v>24.551804499999999</v>
      </c>
      <c r="T109" s="81">
        <v>24.551804500000003</v>
      </c>
      <c r="U109" s="81">
        <v>24.551804499999999</v>
      </c>
      <c r="V109" s="81">
        <v>24.551804499999999</v>
      </c>
      <c r="W109" s="81">
        <v>24.551804499999999</v>
      </c>
      <c r="X109" s="81">
        <v>24.551804499999992</v>
      </c>
      <c r="Y109" s="81">
        <v>24.551804500000003</v>
      </c>
      <c r="Z109" s="81">
        <v>24.551804499999996</v>
      </c>
      <c r="AA109" s="81">
        <v>24.551804499999996</v>
      </c>
      <c r="AB109" s="81">
        <v>24.551804500000003</v>
      </c>
      <c r="AC109" s="81">
        <v>24.551804499999992</v>
      </c>
      <c r="AD109" s="81">
        <v>24.551804499999999</v>
      </c>
      <c r="AE109" s="81">
        <v>24.551804500000003</v>
      </c>
      <c r="AF109" s="81">
        <v>24.551804499999999</v>
      </c>
      <c r="AG109" s="81">
        <v>24.551804499999996</v>
      </c>
      <c r="AH109" s="81">
        <v>24.551804499999992</v>
      </c>
      <c r="AI109" s="81">
        <v>24.551804499999999</v>
      </c>
      <c r="AJ109" s="81">
        <v>24.551804500000003</v>
      </c>
      <c r="AK109" s="81">
        <v>24.551804499999999</v>
      </c>
    </row>
    <row r="110" spans="1:37" ht="15" outlineLevel="2" x14ac:dyDescent="0.25">
      <c r="A110" s="82" t="s">
        <v>181</v>
      </c>
      <c r="B110" s="82" t="s">
        <v>162</v>
      </c>
      <c r="C110" s="82" t="s">
        <v>184</v>
      </c>
      <c r="D110" s="82" t="s">
        <v>166</v>
      </c>
      <c r="E110" s="83" t="s">
        <v>85</v>
      </c>
      <c r="F110" s="80" t="s">
        <v>222</v>
      </c>
      <c r="G110" s="81" t="s">
        <v>416</v>
      </c>
      <c r="H110" s="81" t="s">
        <v>416</v>
      </c>
      <c r="I110" s="81" t="s">
        <v>416</v>
      </c>
      <c r="J110" s="81" t="s">
        <v>416</v>
      </c>
      <c r="K110" s="81" t="s">
        <v>416</v>
      </c>
      <c r="L110" s="81" t="s">
        <v>416</v>
      </c>
      <c r="M110" s="81" t="s">
        <v>416</v>
      </c>
      <c r="N110" s="81" t="s">
        <v>416</v>
      </c>
      <c r="O110" s="81">
        <v>32.441523500000002</v>
      </c>
      <c r="P110" s="81">
        <v>32.441523500000002</v>
      </c>
      <c r="Q110" s="81">
        <v>32.441523500000002</v>
      </c>
      <c r="R110" s="81">
        <v>32.441523500000002</v>
      </c>
      <c r="S110" s="81">
        <v>32.441523500000002</v>
      </c>
      <c r="T110" s="81">
        <v>32.441523500000002</v>
      </c>
      <c r="U110" s="81">
        <v>32.441523500000002</v>
      </c>
      <c r="V110" s="81">
        <v>32.441523499999995</v>
      </c>
      <c r="W110" s="81">
        <v>32.441523500000002</v>
      </c>
      <c r="X110" s="81">
        <v>32.441523500000002</v>
      </c>
      <c r="Y110" s="81">
        <v>32.441523499999995</v>
      </c>
      <c r="Z110" s="81">
        <v>32.441523499999995</v>
      </c>
      <c r="AA110" s="81">
        <v>32.441523500000002</v>
      </c>
      <c r="AB110" s="81">
        <v>32.441523499999995</v>
      </c>
      <c r="AC110" s="81">
        <v>32.441523499999995</v>
      </c>
      <c r="AD110" s="81">
        <v>32.441523500000002</v>
      </c>
      <c r="AE110" s="81">
        <v>32.441523500000002</v>
      </c>
      <c r="AF110" s="81">
        <v>32.441523499999995</v>
      </c>
      <c r="AG110" s="81">
        <v>32.441523500000002</v>
      </c>
      <c r="AH110" s="81">
        <v>32.441523499999995</v>
      </c>
      <c r="AI110" s="81">
        <v>32.441523500000002</v>
      </c>
      <c r="AJ110" s="81">
        <v>32.441523500000002</v>
      </c>
      <c r="AK110" s="81">
        <v>32.441523500000002</v>
      </c>
    </row>
    <row r="111" spans="1:37" ht="15" outlineLevel="2" x14ac:dyDescent="0.25">
      <c r="A111" s="79" t="s">
        <v>181</v>
      </c>
      <c r="B111" s="79" t="s">
        <v>162</v>
      </c>
      <c r="C111" s="79" t="s">
        <v>184</v>
      </c>
      <c r="D111" s="79" t="s">
        <v>167</v>
      </c>
      <c r="E111" s="80" t="s">
        <v>85</v>
      </c>
      <c r="F111" s="80" t="s">
        <v>222</v>
      </c>
      <c r="G111" s="81" t="s">
        <v>416</v>
      </c>
      <c r="H111" s="81" t="s">
        <v>416</v>
      </c>
      <c r="I111" s="81" t="s">
        <v>416</v>
      </c>
      <c r="J111" s="81" t="s">
        <v>416</v>
      </c>
      <c r="K111" s="81" t="s">
        <v>416</v>
      </c>
      <c r="L111" s="81" t="s">
        <v>416</v>
      </c>
      <c r="M111" s="81" t="s">
        <v>416</v>
      </c>
      <c r="N111" s="81" t="s">
        <v>416</v>
      </c>
      <c r="O111" s="81" t="s">
        <v>416</v>
      </c>
      <c r="P111" s="81" t="s">
        <v>416</v>
      </c>
      <c r="Q111" s="81" t="s">
        <v>416</v>
      </c>
      <c r="R111" s="81" t="s">
        <v>416</v>
      </c>
      <c r="S111" s="81">
        <v>21.594440000000002</v>
      </c>
      <c r="T111" s="81">
        <v>21.594439999999995</v>
      </c>
      <c r="U111" s="81">
        <v>21.594440000000006</v>
      </c>
      <c r="V111" s="81">
        <v>21.594439999999995</v>
      </c>
      <c r="W111" s="81">
        <v>21.594439999999999</v>
      </c>
      <c r="X111" s="81">
        <v>21.594439999999999</v>
      </c>
      <c r="Y111" s="81">
        <v>21.594439999999995</v>
      </c>
      <c r="Z111" s="81">
        <v>21.594439999999999</v>
      </c>
      <c r="AA111" s="81">
        <v>21.594439999999995</v>
      </c>
      <c r="AB111" s="81">
        <v>21.594439999999999</v>
      </c>
      <c r="AC111" s="81">
        <v>21.594439999999992</v>
      </c>
      <c r="AD111" s="81">
        <v>21.594439999999992</v>
      </c>
      <c r="AE111" s="81">
        <v>21.594440000000002</v>
      </c>
      <c r="AF111" s="81">
        <v>21.594439999999999</v>
      </c>
      <c r="AG111" s="81">
        <v>21.594439999999995</v>
      </c>
      <c r="AH111" s="81">
        <v>21.594439999999999</v>
      </c>
      <c r="AI111" s="81">
        <v>21.594439999999999</v>
      </c>
      <c r="AJ111" s="81">
        <v>21.594439999999995</v>
      </c>
      <c r="AK111" s="81">
        <v>21.594439999999988</v>
      </c>
    </row>
    <row r="112" spans="1:37" ht="15" outlineLevel="2" x14ac:dyDescent="0.25">
      <c r="A112" s="82" t="s">
        <v>181</v>
      </c>
      <c r="B112" s="82" t="s">
        <v>162</v>
      </c>
      <c r="C112" s="82" t="s">
        <v>184</v>
      </c>
      <c r="D112" s="82" t="s">
        <v>168</v>
      </c>
      <c r="E112" s="83" t="s">
        <v>85</v>
      </c>
      <c r="F112" s="80" t="s">
        <v>222</v>
      </c>
      <c r="G112" s="81" t="s">
        <v>416</v>
      </c>
      <c r="H112" s="81" t="s">
        <v>416</v>
      </c>
      <c r="I112" s="81" t="s">
        <v>416</v>
      </c>
      <c r="J112" s="81" t="s">
        <v>416</v>
      </c>
      <c r="K112" s="81" t="s">
        <v>416</v>
      </c>
      <c r="L112" s="81" t="s">
        <v>416</v>
      </c>
      <c r="M112" s="81" t="s">
        <v>416</v>
      </c>
      <c r="N112" s="81" t="s">
        <v>416</v>
      </c>
      <c r="O112" s="81" t="s">
        <v>416</v>
      </c>
      <c r="P112" s="81" t="s">
        <v>416</v>
      </c>
      <c r="Q112" s="81" t="s">
        <v>416</v>
      </c>
      <c r="R112" s="81" t="s">
        <v>416</v>
      </c>
      <c r="S112" s="81" t="s">
        <v>416</v>
      </c>
      <c r="T112" s="81" t="s">
        <v>416</v>
      </c>
      <c r="U112" s="81" t="s">
        <v>416</v>
      </c>
      <c r="V112" s="81" t="s">
        <v>416</v>
      </c>
      <c r="W112" s="81">
        <v>14.486802500000003</v>
      </c>
      <c r="X112" s="81">
        <v>14.486802500000001</v>
      </c>
      <c r="Y112" s="81">
        <v>14.486802499999996</v>
      </c>
      <c r="Z112" s="81">
        <v>14.4868025</v>
      </c>
      <c r="AA112" s="81">
        <v>14.486802499999998</v>
      </c>
      <c r="AB112" s="81">
        <v>14.4868025</v>
      </c>
      <c r="AC112" s="81">
        <v>14.4868025</v>
      </c>
      <c r="AD112" s="81">
        <v>14.486802499999998</v>
      </c>
      <c r="AE112" s="81">
        <v>14.486802499999996</v>
      </c>
      <c r="AF112" s="81">
        <v>14.486802500000001</v>
      </c>
      <c r="AG112" s="81">
        <v>14.486802500000001</v>
      </c>
      <c r="AH112" s="81">
        <v>14.486802500000001</v>
      </c>
      <c r="AI112" s="81">
        <v>14.4868025</v>
      </c>
      <c r="AJ112" s="81">
        <v>14.486802499999998</v>
      </c>
      <c r="AK112" s="81">
        <v>14.4868025</v>
      </c>
    </row>
    <row r="113" spans="1:37" ht="15" outlineLevel="2" x14ac:dyDescent="0.25">
      <c r="A113" s="79" t="s">
        <v>181</v>
      </c>
      <c r="B113" s="79" t="s">
        <v>162</v>
      </c>
      <c r="C113" s="79" t="s">
        <v>184</v>
      </c>
      <c r="D113" s="79" t="s">
        <v>169</v>
      </c>
      <c r="E113" s="80" t="s">
        <v>85</v>
      </c>
      <c r="F113" s="80" t="s">
        <v>222</v>
      </c>
      <c r="G113" s="81" t="s">
        <v>416</v>
      </c>
      <c r="H113" s="81" t="s">
        <v>416</v>
      </c>
      <c r="I113" s="81" t="s">
        <v>416</v>
      </c>
      <c r="J113" s="81" t="s">
        <v>416</v>
      </c>
      <c r="K113" s="81" t="s">
        <v>416</v>
      </c>
      <c r="L113" s="81" t="s">
        <v>416</v>
      </c>
      <c r="M113" s="81" t="s">
        <v>416</v>
      </c>
      <c r="N113" s="81" t="s">
        <v>416</v>
      </c>
      <c r="O113" s="81" t="s">
        <v>416</v>
      </c>
      <c r="P113" s="81" t="s">
        <v>416</v>
      </c>
      <c r="Q113" s="81" t="s">
        <v>416</v>
      </c>
      <c r="R113" s="81" t="s">
        <v>416</v>
      </c>
      <c r="S113" s="81" t="s">
        <v>416</v>
      </c>
      <c r="T113" s="81" t="s">
        <v>416</v>
      </c>
      <c r="U113" s="81" t="s">
        <v>416</v>
      </c>
      <c r="V113" s="81" t="s">
        <v>416</v>
      </c>
      <c r="W113" s="81" t="s">
        <v>416</v>
      </c>
      <c r="X113" s="81" t="s">
        <v>416</v>
      </c>
      <c r="Y113" s="81" t="s">
        <v>416</v>
      </c>
      <c r="Z113" s="81" t="s">
        <v>416</v>
      </c>
      <c r="AA113" s="81" t="s">
        <v>416</v>
      </c>
      <c r="AB113" s="81" t="s">
        <v>416</v>
      </c>
      <c r="AC113" s="81">
        <v>14.486802499999996</v>
      </c>
      <c r="AD113" s="81">
        <v>14.4868025</v>
      </c>
      <c r="AE113" s="81">
        <v>14.486802500000001</v>
      </c>
      <c r="AF113" s="81">
        <v>14.486802499999998</v>
      </c>
      <c r="AG113" s="81">
        <v>14.486802499999998</v>
      </c>
      <c r="AH113" s="81">
        <v>14.4868025</v>
      </c>
      <c r="AI113" s="81">
        <v>14.486802499999998</v>
      </c>
      <c r="AJ113" s="81">
        <v>14.486802499999998</v>
      </c>
      <c r="AK113" s="81">
        <v>14.486802499999998</v>
      </c>
    </row>
    <row r="114" spans="1:37" ht="15" outlineLevel="2" x14ac:dyDescent="0.25">
      <c r="A114" s="82" t="s">
        <v>181</v>
      </c>
      <c r="B114" s="82" t="s">
        <v>162</v>
      </c>
      <c r="C114" s="82" t="s">
        <v>184</v>
      </c>
      <c r="D114" s="82" t="s">
        <v>170</v>
      </c>
      <c r="E114" s="83" t="s">
        <v>85</v>
      </c>
      <c r="F114" s="80" t="s">
        <v>222</v>
      </c>
      <c r="G114" s="81" t="s">
        <v>416</v>
      </c>
      <c r="H114" s="81" t="s">
        <v>416</v>
      </c>
      <c r="I114" s="81" t="s">
        <v>416</v>
      </c>
      <c r="J114" s="81" t="s">
        <v>416</v>
      </c>
      <c r="K114" s="81" t="s">
        <v>416</v>
      </c>
      <c r="L114" s="81" t="s">
        <v>416</v>
      </c>
      <c r="M114" s="81" t="s">
        <v>416</v>
      </c>
      <c r="N114" s="81" t="s">
        <v>416</v>
      </c>
      <c r="O114" s="81" t="s">
        <v>416</v>
      </c>
      <c r="P114" s="81" t="s">
        <v>416</v>
      </c>
      <c r="Q114" s="81" t="s">
        <v>416</v>
      </c>
      <c r="R114" s="81" t="s">
        <v>416</v>
      </c>
      <c r="S114" s="81" t="s">
        <v>416</v>
      </c>
      <c r="T114" s="81" t="s">
        <v>416</v>
      </c>
      <c r="U114" s="81" t="s">
        <v>416</v>
      </c>
      <c r="V114" s="81" t="s">
        <v>416</v>
      </c>
      <c r="W114" s="81" t="s">
        <v>416</v>
      </c>
      <c r="X114" s="81" t="s">
        <v>416</v>
      </c>
      <c r="Y114" s="81" t="s">
        <v>416</v>
      </c>
      <c r="Z114" s="81" t="s">
        <v>416</v>
      </c>
      <c r="AA114" s="81" t="s">
        <v>416</v>
      </c>
      <c r="AB114" s="81" t="s">
        <v>416</v>
      </c>
      <c r="AC114" s="81" t="s">
        <v>416</v>
      </c>
      <c r="AD114" s="81" t="s">
        <v>416</v>
      </c>
      <c r="AE114" s="81" t="s">
        <v>416</v>
      </c>
      <c r="AF114" s="81">
        <v>14.486802499999998</v>
      </c>
      <c r="AG114" s="81">
        <v>14.486802499999998</v>
      </c>
      <c r="AH114" s="81">
        <v>14.486802499999998</v>
      </c>
      <c r="AI114" s="81">
        <v>14.486802500000001</v>
      </c>
      <c r="AJ114" s="81">
        <v>14.486802499999998</v>
      </c>
      <c r="AK114" s="81">
        <v>14.486802499999998</v>
      </c>
    </row>
    <row r="115" spans="1:37" ht="15" outlineLevel="2" x14ac:dyDescent="0.25">
      <c r="A115" s="79" t="s">
        <v>181</v>
      </c>
      <c r="B115" s="79" t="s">
        <v>162</v>
      </c>
      <c r="C115" s="79" t="s">
        <v>184</v>
      </c>
      <c r="D115" s="79" t="s">
        <v>171</v>
      </c>
      <c r="E115" s="80" t="s">
        <v>85</v>
      </c>
      <c r="F115" s="80" t="s">
        <v>222</v>
      </c>
      <c r="G115" s="81" t="s">
        <v>416</v>
      </c>
      <c r="H115" s="81" t="s">
        <v>416</v>
      </c>
      <c r="I115" s="81" t="s">
        <v>416</v>
      </c>
      <c r="J115" s="81" t="s">
        <v>416</v>
      </c>
      <c r="K115" s="81" t="s">
        <v>416</v>
      </c>
      <c r="L115" s="81" t="s">
        <v>416</v>
      </c>
      <c r="M115" s="81" t="s">
        <v>416</v>
      </c>
      <c r="N115" s="81" t="s">
        <v>416</v>
      </c>
      <c r="O115" s="81" t="s">
        <v>416</v>
      </c>
      <c r="P115" s="81" t="s">
        <v>416</v>
      </c>
      <c r="Q115" s="81" t="s">
        <v>416</v>
      </c>
      <c r="R115" s="81" t="s">
        <v>416</v>
      </c>
      <c r="S115" s="81" t="s">
        <v>416</v>
      </c>
      <c r="T115" s="81" t="s">
        <v>416</v>
      </c>
      <c r="U115" s="81" t="s">
        <v>416</v>
      </c>
      <c r="V115" s="81" t="s">
        <v>416</v>
      </c>
      <c r="W115" s="81" t="s">
        <v>416</v>
      </c>
      <c r="X115" s="81" t="s">
        <v>416</v>
      </c>
      <c r="Y115" s="81" t="s">
        <v>416</v>
      </c>
      <c r="Z115" s="81" t="s">
        <v>416</v>
      </c>
      <c r="AA115" s="81" t="s">
        <v>416</v>
      </c>
      <c r="AB115" s="81" t="s">
        <v>416</v>
      </c>
      <c r="AC115" s="81" t="s">
        <v>416</v>
      </c>
      <c r="AD115" s="81" t="s">
        <v>416</v>
      </c>
      <c r="AE115" s="81" t="s">
        <v>416</v>
      </c>
      <c r="AF115" s="81" t="s">
        <v>416</v>
      </c>
      <c r="AG115" s="81" t="s">
        <v>416</v>
      </c>
      <c r="AH115" s="81" t="s">
        <v>416</v>
      </c>
      <c r="AI115" s="81">
        <v>14.4868025</v>
      </c>
      <c r="AJ115" s="81">
        <v>14.486802499999996</v>
      </c>
      <c r="AK115" s="81">
        <v>14.486802499999994</v>
      </c>
    </row>
    <row r="116" spans="1:37" ht="15" outlineLevel="2" x14ac:dyDescent="0.25">
      <c r="A116" s="82" t="s">
        <v>181</v>
      </c>
      <c r="B116" s="82" t="s">
        <v>177</v>
      </c>
      <c r="C116" s="82" t="s">
        <v>182</v>
      </c>
      <c r="D116" s="82" t="s">
        <v>114</v>
      </c>
      <c r="E116" s="83" t="s">
        <v>85</v>
      </c>
      <c r="F116" s="80" t="s">
        <v>222</v>
      </c>
      <c r="G116" s="81">
        <v>16.994167000000001</v>
      </c>
      <c r="H116" s="81">
        <v>16.994167000000001</v>
      </c>
      <c r="I116" s="81">
        <v>16.994167000000001</v>
      </c>
      <c r="J116" s="81">
        <v>16.994167000000001</v>
      </c>
      <c r="K116" s="81">
        <v>16.994166999999997</v>
      </c>
      <c r="L116" s="81">
        <v>16.994167000000004</v>
      </c>
      <c r="M116" s="81">
        <v>16.994167000000001</v>
      </c>
      <c r="N116" s="81">
        <v>16.994166999999997</v>
      </c>
      <c r="O116" s="81">
        <v>16.994166999999997</v>
      </c>
      <c r="P116" s="81">
        <v>16.994167000000001</v>
      </c>
      <c r="Q116" s="81">
        <v>16.994166999999997</v>
      </c>
      <c r="R116" s="81">
        <v>16.994166999999997</v>
      </c>
      <c r="S116" s="81">
        <v>16.994167000000001</v>
      </c>
      <c r="T116" s="81">
        <v>16.994167000000001</v>
      </c>
      <c r="U116" s="81">
        <v>16.994167000000001</v>
      </c>
      <c r="V116" s="81">
        <v>16.994167000000004</v>
      </c>
      <c r="W116" s="81">
        <v>16.994167000000001</v>
      </c>
      <c r="X116" s="81">
        <v>16.994166999999997</v>
      </c>
      <c r="Y116" s="81">
        <v>16.994167000000001</v>
      </c>
      <c r="Z116" s="81">
        <v>16.994167000000001</v>
      </c>
      <c r="AA116" s="81">
        <v>16.994166999999997</v>
      </c>
      <c r="AB116" s="81">
        <v>16.994167000000001</v>
      </c>
      <c r="AC116" s="81">
        <v>16.994167000000001</v>
      </c>
      <c r="AD116" s="81">
        <v>16.994167000000001</v>
      </c>
      <c r="AE116" s="81">
        <v>16.994166999999997</v>
      </c>
      <c r="AF116" s="81">
        <v>16.994167000000001</v>
      </c>
      <c r="AG116" s="81">
        <v>16.994167000000001</v>
      </c>
      <c r="AH116" s="81">
        <v>16.994167000000004</v>
      </c>
      <c r="AI116" s="81">
        <v>16.994166999999997</v>
      </c>
      <c r="AJ116" s="81">
        <v>16.994166999999997</v>
      </c>
      <c r="AK116" s="81">
        <v>16.994167000000001</v>
      </c>
    </row>
    <row r="117" spans="1:37" ht="15" outlineLevel="2" x14ac:dyDescent="0.25">
      <c r="A117" s="79" t="s">
        <v>181</v>
      </c>
      <c r="B117" s="79" t="s">
        <v>177</v>
      </c>
      <c r="C117" s="79" t="s">
        <v>182</v>
      </c>
      <c r="D117" s="79" t="s">
        <v>165</v>
      </c>
      <c r="E117" s="80" t="s">
        <v>85</v>
      </c>
      <c r="F117" s="80" t="s">
        <v>222</v>
      </c>
      <c r="G117" s="81" t="s">
        <v>416</v>
      </c>
      <c r="H117" s="81" t="s">
        <v>416</v>
      </c>
      <c r="I117" s="81" t="s">
        <v>416</v>
      </c>
      <c r="J117" s="81" t="s">
        <v>416</v>
      </c>
      <c r="K117" s="81">
        <v>10.340138499999998</v>
      </c>
      <c r="L117" s="81">
        <v>10.3401385</v>
      </c>
      <c r="M117" s="81">
        <v>10.340138500000002</v>
      </c>
      <c r="N117" s="81">
        <v>10.340138499999998</v>
      </c>
      <c r="O117" s="81">
        <v>10.340138500000004</v>
      </c>
      <c r="P117" s="81">
        <v>10.340138500000002</v>
      </c>
      <c r="Q117" s="81">
        <v>10.3401385</v>
      </c>
      <c r="R117" s="81">
        <v>10.340138500000002</v>
      </c>
      <c r="S117" s="81">
        <v>10.340138499999998</v>
      </c>
      <c r="T117" s="81">
        <v>10.340138499999998</v>
      </c>
      <c r="U117" s="81">
        <v>10.3401385</v>
      </c>
      <c r="V117" s="81">
        <v>10.3401385</v>
      </c>
      <c r="W117" s="81">
        <v>10.340138499999998</v>
      </c>
      <c r="X117" s="81">
        <v>10.3401385</v>
      </c>
      <c r="Y117" s="81">
        <v>10.340138500000002</v>
      </c>
      <c r="Z117" s="81">
        <v>10.340138500000002</v>
      </c>
      <c r="AA117" s="81">
        <v>10.340138500000002</v>
      </c>
      <c r="AB117" s="81">
        <v>10.340138500000002</v>
      </c>
      <c r="AC117" s="81">
        <v>10.3401385</v>
      </c>
      <c r="AD117" s="81">
        <v>10.3401385</v>
      </c>
      <c r="AE117" s="81">
        <v>10.3401385</v>
      </c>
      <c r="AF117" s="81">
        <v>10.340138500000002</v>
      </c>
      <c r="AG117" s="81">
        <v>10.340138500000004</v>
      </c>
      <c r="AH117" s="81">
        <v>10.3401385</v>
      </c>
      <c r="AI117" s="81">
        <v>10.340138500000004</v>
      </c>
      <c r="AJ117" s="81">
        <v>10.3401385</v>
      </c>
      <c r="AK117" s="81">
        <v>10.340138500000002</v>
      </c>
    </row>
    <row r="118" spans="1:37" ht="15" outlineLevel="2" x14ac:dyDescent="0.25">
      <c r="A118" s="82" t="s">
        <v>181</v>
      </c>
      <c r="B118" s="82" t="s">
        <v>177</v>
      </c>
      <c r="C118" s="82" t="s">
        <v>182</v>
      </c>
      <c r="D118" s="82" t="s">
        <v>166</v>
      </c>
      <c r="E118" s="83" t="s">
        <v>85</v>
      </c>
      <c r="F118" s="80" t="s">
        <v>222</v>
      </c>
      <c r="G118" s="81" t="s">
        <v>416</v>
      </c>
      <c r="H118" s="81" t="s">
        <v>416</v>
      </c>
      <c r="I118" s="81" t="s">
        <v>416</v>
      </c>
      <c r="J118" s="81" t="s">
        <v>416</v>
      </c>
      <c r="K118" s="81" t="s">
        <v>416</v>
      </c>
      <c r="L118" s="81" t="s">
        <v>416</v>
      </c>
      <c r="M118" s="81" t="s">
        <v>416</v>
      </c>
      <c r="N118" s="81" t="s">
        <v>416</v>
      </c>
      <c r="O118" s="81">
        <v>4.3656945</v>
      </c>
      <c r="P118" s="81">
        <v>4.3656945</v>
      </c>
      <c r="Q118" s="81">
        <v>4.3656945</v>
      </c>
      <c r="R118" s="81">
        <v>4.3656944999999991</v>
      </c>
      <c r="S118" s="81">
        <v>4.3656945000000009</v>
      </c>
      <c r="T118" s="81">
        <v>4.3656944999999991</v>
      </c>
      <c r="U118" s="81">
        <v>4.3656944999999991</v>
      </c>
      <c r="V118" s="81">
        <v>4.3656944999999991</v>
      </c>
      <c r="W118" s="81">
        <v>4.3656945000000009</v>
      </c>
      <c r="X118" s="81">
        <v>4.3656945000000009</v>
      </c>
      <c r="Y118" s="81">
        <v>4.3656945</v>
      </c>
      <c r="Z118" s="81">
        <v>4.3656944999999991</v>
      </c>
      <c r="AA118" s="81">
        <v>4.3656945</v>
      </c>
      <c r="AB118" s="81">
        <v>4.3656944999999983</v>
      </c>
      <c r="AC118" s="81">
        <v>4.3656945</v>
      </c>
      <c r="AD118" s="81">
        <v>4.3656944999999991</v>
      </c>
      <c r="AE118" s="81">
        <v>4.3656945</v>
      </c>
      <c r="AF118" s="81">
        <v>4.3656945</v>
      </c>
      <c r="AG118" s="81">
        <v>4.3656945</v>
      </c>
      <c r="AH118" s="81">
        <v>4.3656945</v>
      </c>
      <c r="AI118" s="81">
        <v>4.3656945</v>
      </c>
      <c r="AJ118" s="81">
        <v>4.3656945000000009</v>
      </c>
      <c r="AK118" s="81">
        <v>4.3656945</v>
      </c>
    </row>
    <row r="119" spans="1:37" ht="15" outlineLevel="2" x14ac:dyDescent="0.25">
      <c r="A119" s="79" t="s">
        <v>181</v>
      </c>
      <c r="B119" s="79" t="s">
        <v>177</v>
      </c>
      <c r="C119" s="79" t="s">
        <v>182</v>
      </c>
      <c r="D119" s="79" t="s">
        <v>167</v>
      </c>
      <c r="E119" s="80" t="s">
        <v>85</v>
      </c>
      <c r="F119" s="80" t="s">
        <v>222</v>
      </c>
      <c r="G119" s="81" t="s">
        <v>416</v>
      </c>
      <c r="H119" s="81" t="s">
        <v>416</v>
      </c>
      <c r="I119" s="81" t="s">
        <v>416</v>
      </c>
      <c r="J119" s="81" t="s">
        <v>416</v>
      </c>
      <c r="K119" s="81" t="s">
        <v>416</v>
      </c>
      <c r="L119" s="81" t="s">
        <v>416</v>
      </c>
      <c r="M119" s="81" t="s">
        <v>416</v>
      </c>
      <c r="N119" s="81" t="s">
        <v>416</v>
      </c>
      <c r="O119" s="81" t="s">
        <v>416</v>
      </c>
      <c r="P119" s="81" t="s">
        <v>416</v>
      </c>
      <c r="Q119" s="81" t="s">
        <v>416</v>
      </c>
      <c r="R119" s="81" t="s">
        <v>416</v>
      </c>
      <c r="S119" s="81">
        <v>1.3499999999999999</v>
      </c>
      <c r="T119" s="81">
        <v>1.35</v>
      </c>
      <c r="U119" s="81">
        <v>1.3500000000000003</v>
      </c>
      <c r="V119" s="81">
        <v>1.35</v>
      </c>
      <c r="W119" s="81">
        <v>1.3499999999999999</v>
      </c>
      <c r="X119" s="81">
        <v>1.3500000000000003</v>
      </c>
      <c r="Y119" s="81">
        <v>1.3499999999999999</v>
      </c>
      <c r="Z119" s="81">
        <v>1.3499999999999999</v>
      </c>
      <c r="AA119" s="81">
        <v>1.35</v>
      </c>
      <c r="AB119" s="81">
        <v>1.35</v>
      </c>
      <c r="AC119" s="81">
        <v>1.3500000000000003</v>
      </c>
      <c r="AD119" s="81">
        <v>1.3499999999999996</v>
      </c>
      <c r="AE119" s="81">
        <v>1.3500000000000003</v>
      </c>
      <c r="AF119" s="81">
        <v>1.3499999999999999</v>
      </c>
      <c r="AG119" s="81">
        <v>1.3499999999999996</v>
      </c>
      <c r="AH119" s="81">
        <v>1.3499999999999996</v>
      </c>
      <c r="AI119" s="81">
        <v>1.3499999999999999</v>
      </c>
      <c r="AJ119" s="81">
        <v>1.3500000000000003</v>
      </c>
      <c r="AK119" s="81">
        <v>1.35</v>
      </c>
    </row>
    <row r="120" spans="1:37" ht="15" outlineLevel="2" x14ac:dyDescent="0.25">
      <c r="A120" s="82" t="s">
        <v>181</v>
      </c>
      <c r="B120" s="82" t="s">
        <v>177</v>
      </c>
      <c r="C120" s="82" t="s">
        <v>182</v>
      </c>
      <c r="D120" s="82" t="s">
        <v>168</v>
      </c>
      <c r="E120" s="83" t="s">
        <v>85</v>
      </c>
      <c r="F120" s="80" t="s">
        <v>222</v>
      </c>
      <c r="G120" s="81" t="s">
        <v>416</v>
      </c>
      <c r="H120" s="81" t="s">
        <v>416</v>
      </c>
      <c r="I120" s="81" t="s">
        <v>416</v>
      </c>
      <c r="J120" s="81" t="s">
        <v>416</v>
      </c>
      <c r="K120" s="81" t="s">
        <v>416</v>
      </c>
      <c r="L120" s="81" t="s">
        <v>416</v>
      </c>
      <c r="M120" s="81" t="s">
        <v>416</v>
      </c>
      <c r="N120" s="81" t="s">
        <v>416</v>
      </c>
      <c r="O120" s="81" t="s">
        <v>416</v>
      </c>
      <c r="P120" s="81" t="s">
        <v>416</v>
      </c>
      <c r="Q120" s="81" t="s">
        <v>416</v>
      </c>
      <c r="R120" s="81" t="s">
        <v>416</v>
      </c>
      <c r="S120" s="81" t="s">
        <v>416</v>
      </c>
      <c r="T120" s="81" t="s">
        <v>416</v>
      </c>
      <c r="U120" s="81" t="s">
        <v>416</v>
      </c>
      <c r="V120" s="81" t="s">
        <v>416</v>
      </c>
      <c r="W120" s="81">
        <v>0.49500000000000016</v>
      </c>
      <c r="X120" s="81">
        <v>0.49500000000000005</v>
      </c>
      <c r="Y120" s="81">
        <v>0.49500000000000016</v>
      </c>
      <c r="Z120" s="81">
        <v>0.49500000000000005</v>
      </c>
      <c r="AA120" s="81">
        <v>0.49500000000000016</v>
      </c>
      <c r="AB120" s="81">
        <v>0.49500000000000005</v>
      </c>
      <c r="AC120" s="81">
        <v>0.49500000000000016</v>
      </c>
      <c r="AD120" s="81">
        <v>0.49500000000000005</v>
      </c>
      <c r="AE120" s="81">
        <v>0.49499999999999994</v>
      </c>
      <c r="AF120" s="81">
        <v>0.49500000000000016</v>
      </c>
      <c r="AG120" s="81">
        <v>0.49500000000000005</v>
      </c>
      <c r="AH120" s="81">
        <v>0.49500000000000005</v>
      </c>
      <c r="AI120" s="81">
        <v>0.49500000000000005</v>
      </c>
      <c r="AJ120" s="81">
        <v>0.49500000000000005</v>
      </c>
      <c r="AK120" s="81">
        <v>0.49500000000000005</v>
      </c>
    </row>
    <row r="121" spans="1:37" ht="15" outlineLevel="2" x14ac:dyDescent="0.25">
      <c r="A121" s="79" t="s">
        <v>181</v>
      </c>
      <c r="B121" s="79" t="s">
        <v>177</v>
      </c>
      <c r="C121" s="79" t="s">
        <v>182</v>
      </c>
      <c r="D121" s="79" t="s">
        <v>169</v>
      </c>
      <c r="E121" s="80" t="s">
        <v>85</v>
      </c>
      <c r="F121" s="80" t="s">
        <v>222</v>
      </c>
      <c r="G121" s="81" t="s">
        <v>416</v>
      </c>
      <c r="H121" s="81" t="s">
        <v>416</v>
      </c>
      <c r="I121" s="81" t="s">
        <v>416</v>
      </c>
      <c r="J121" s="81" t="s">
        <v>416</v>
      </c>
      <c r="K121" s="81" t="s">
        <v>416</v>
      </c>
      <c r="L121" s="81" t="s">
        <v>416</v>
      </c>
      <c r="M121" s="81" t="s">
        <v>416</v>
      </c>
      <c r="N121" s="81" t="s">
        <v>416</v>
      </c>
      <c r="O121" s="81" t="s">
        <v>416</v>
      </c>
      <c r="P121" s="81" t="s">
        <v>416</v>
      </c>
      <c r="Q121" s="81" t="s">
        <v>416</v>
      </c>
      <c r="R121" s="81" t="s">
        <v>416</v>
      </c>
      <c r="S121" s="81" t="s">
        <v>416</v>
      </c>
      <c r="T121" s="81" t="s">
        <v>416</v>
      </c>
      <c r="U121" s="81" t="s">
        <v>416</v>
      </c>
      <c r="V121" s="81" t="s">
        <v>416</v>
      </c>
      <c r="W121" s="81" t="s">
        <v>416</v>
      </c>
      <c r="X121" s="81" t="s">
        <v>416</v>
      </c>
      <c r="Y121" s="81" t="s">
        <v>416</v>
      </c>
      <c r="Z121" s="81" t="s">
        <v>416</v>
      </c>
      <c r="AA121" s="81" t="s">
        <v>416</v>
      </c>
      <c r="AB121" s="81">
        <v>1.9190621249999991E-2</v>
      </c>
      <c r="AC121" s="81">
        <v>1.9190621249999994E-2</v>
      </c>
      <c r="AD121" s="81">
        <v>1.9190621249999994E-2</v>
      </c>
      <c r="AE121" s="81">
        <v>1.9190621249999991E-2</v>
      </c>
      <c r="AF121" s="81">
        <v>1.9190621249999991E-2</v>
      </c>
      <c r="AG121" s="81">
        <v>1.9190621249999998E-2</v>
      </c>
      <c r="AH121" s="81">
        <v>1.9190621249999994E-2</v>
      </c>
      <c r="AI121" s="81">
        <v>1.9190621249999991E-2</v>
      </c>
      <c r="AJ121" s="81">
        <v>1.9190621249999994E-2</v>
      </c>
      <c r="AK121" s="81">
        <v>1.9190621249999994E-2</v>
      </c>
    </row>
    <row r="122" spans="1:37" ht="15" outlineLevel="2" x14ac:dyDescent="0.25">
      <c r="A122" s="82" t="s">
        <v>181</v>
      </c>
      <c r="B122" s="82" t="s">
        <v>177</v>
      </c>
      <c r="C122" s="82" t="s">
        <v>182</v>
      </c>
      <c r="D122" s="82" t="s">
        <v>170</v>
      </c>
      <c r="E122" s="83" t="s">
        <v>85</v>
      </c>
      <c r="F122" s="80" t="s">
        <v>222</v>
      </c>
      <c r="G122" s="81" t="s">
        <v>416</v>
      </c>
      <c r="H122" s="81" t="s">
        <v>416</v>
      </c>
      <c r="I122" s="81" t="s">
        <v>416</v>
      </c>
      <c r="J122" s="81" t="s">
        <v>416</v>
      </c>
      <c r="K122" s="81" t="s">
        <v>416</v>
      </c>
      <c r="L122" s="81" t="s">
        <v>416</v>
      </c>
      <c r="M122" s="81" t="s">
        <v>416</v>
      </c>
      <c r="N122" s="81" t="s">
        <v>416</v>
      </c>
      <c r="O122" s="81" t="s">
        <v>416</v>
      </c>
      <c r="P122" s="81" t="s">
        <v>416</v>
      </c>
      <c r="Q122" s="81" t="s">
        <v>416</v>
      </c>
      <c r="R122" s="81" t="s">
        <v>416</v>
      </c>
      <c r="S122" s="81" t="s">
        <v>416</v>
      </c>
      <c r="T122" s="81" t="s">
        <v>416</v>
      </c>
      <c r="U122" s="81" t="s">
        <v>416</v>
      </c>
      <c r="V122" s="81" t="s">
        <v>416</v>
      </c>
      <c r="W122" s="81" t="s">
        <v>416</v>
      </c>
      <c r="X122" s="81" t="s">
        <v>416</v>
      </c>
      <c r="Y122" s="81" t="s">
        <v>416</v>
      </c>
      <c r="Z122" s="81" t="s">
        <v>416</v>
      </c>
      <c r="AA122" s="81" t="s">
        <v>416</v>
      </c>
      <c r="AB122" s="81" t="s">
        <v>416</v>
      </c>
      <c r="AC122" s="81" t="s">
        <v>416</v>
      </c>
      <c r="AD122" s="81" t="s">
        <v>416</v>
      </c>
      <c r="AE122" s="81" t="s">
        <v>416</v>
      </c>
      <c r="AF122" s="81">
        <v>1.9190621249999994E-2</v>
      </c>
      <c r="AG122" s="81">
        <v>1.9190621249999994E-2</v>
      </c>
      <c r="AH122" s="81">
        <v>1.9190621249999994E-2</v>
      </c>
      <c r="AI122" s="81">
        <v>1.9190621249999998E-2</v>
      </c>
      <c r="AJ122" s="81">
        <v>1.9190621249999994E-2</v>
      </c>
      <c r="AK122" s="81">
        <v>1.9190621249999994E-2</v>
      </c>
    </row>
    <row r="123" spans="1:37" ht="15" outlineLevel="2" x14ac:dyDescent="0.25">
      <c r="A123" s="79" t="s">
        <v>181</v>
      </c>
      <c r="B123" s="79" t="s">
        <v>177</v>
      </c>
      <c r="C123" s="79" t="s">
        <v>182</v>
      </c>
      <c r="D123" s="79" t="s">
        <v>171</v>
      </c>
      <c r="E123" s="80" t="s">
        <v>85</v>
      </c>
      <c r="F123" s="80" t="s">
        <v>222</v>
      </c>
      <c r="G123" s="81" t="s">
        <v>416</v>
      </c>
      <c r="H123" s="81" t="s">
        <v>416</v>
      </c>
      <c r="I123" s="81" t="s">
        <v>416</v>
      </c>
      <c r="J123" s="81" t="s">
        <v>416</v>
      </c>
      <c r="K123" s="81" t="s">
        <v>416</v>
      </c>
      <c r="L123" s="81" t="s">
        <v>416</v>
      </c>
      <c r="M123" s="81" t="s">
        <v>416</v>
      </c>
      <c r="N123" s="81" t="s">
        <v>416</v>
      </c>
      <c r="O123" s="81" t="s">
        <v>416</v>
      </c>
      <c r="P123" s="81" t="s">
        <v>416</v>
      </c>
      <c r="Q123" s="81" t="s">
        <v>416</v>
      </c>
      <c r="R123" s="81" t="s">
        <v>416</v>
      </c>
      <c r="S123" s="81" t="s">
        <v>416</v>
      </c>
      <c r="T123" s="81" t="s">
        <v>416</v>
      </c>
      <c r="U123" s="81" t="s">
        <v>416</v>
      </c>
      <c r="V123" s="81" t="s">
        <v>416</v>
      </c>
      <c r="W123" s="81" t="s">
        <v>416</v>
      </c>
      <c r="X123" s="81" t="s">
        <v>416</v>
      </c>
      <c r="Y123" s="81" t="s">
        <v>416</v>
      </c>
      <c r="Z123" s="81" t="s">
        <v>416</v>
      </c>
      <c r="AA123" s="81" t="s">
        <v>416</v>
      </c>
      <c r="AB123" s="81" t="s">
        <v>416</v>
      </c>
      <c r="AC123" s="81" t="s">
        <v>416</v>
      </c>
      <c r="AD123" s="81" t="s">
        <v>416</v>
      </c>
      <c r="AE123" s="81" t="s">
        <v>416</v>
      </c>
      <c r="AF123" s="81" t="s">
        <v>416</v>
      </c>
      <c r="AG123" s="81" t="s">
        <v>416</v>
      </c>
      <c r="AH123" s="81" t="s">
        <v>416</v>
      </c>
      <c r="AI123" s="81">
        <v>1.9190621249999994E-2</v>
      </c>
      <c r="AJ123" s="81">
        <v>1.9190621249999994E-2</v>
      </c>
      <c r="AK123" s="81">
        <v>1.9190621249999994E-2</v>
      </c>
    </row>
    <row r="124" spans="1:37" ht="15" outlineLevel="2" x14ac:dyDescent="0.25">
      <c r="A124" s="82" t="s">
        <v>181</v>
      </c>
      <c r="B124" s="82" t="s">
        <v>177</v>
      </c>
      <c r="C124" s="82" t="s">
        <v>183</v>
      </c>
      <c r="D124" s="82" t="s">
        <v>114</v>
      </c>
      <c r="E124" s="83" t="s">
        <v>85</v>
      </c>
      <c r="F124" s="80" t="s">
        <v>222</v>
      </c>
      <c r="G124" s="81">
        <v>16.994167000000004</v>
      </c>
      <c r="H124" s="81">
        <v>16.994167000000001</v>
      </c>
      <c r="I124" s="81">
        <v>16.994167000000004</v>
      </c>
      <c r="J124" s="81">
        <v>16.994167000000004</v>
      </c>
      <c r="K124" s="81">
        <v>16.994167000000004</v>
      </c>
      <c r="L124" s="81">
        <v>16.994167000000004</v>
      </c>
      <c r="M124" s="81">
        <v>16.994167000000004</v>
      </c>
      <c r="N124" s="81">
        <v>16.994167000000001</v>
      </c>
      <c r="O124" s="81">
        <v>16.994167000000004</v>
      </c>
      <c r="P124" s="81">
        <v>16.994167000000001</v>
      </c>
      <c r="Q124" s="81">
        <v>16.994167000000001</v>
      </c>
      <c r="R124" s="81">
        <v>16.994166999999997</v>
      </c>
      <c r="S124" s="81">
        <v>16.994167000000001</v>
      </c>
      <c r="T124" s="81">
        <v>16.994167000000001</v>
      </c>
      <c r="U124" s="81">
        <v>16.994167000000001</v>
      </c>
      <c r="V124" s="81">
        <v>16.994167000000001</v>
      </c>
      <c r="W124" s="81">
        <v>16.994167000000001</v>
      </c>
      <c r="X124" s="81">
        <v>16.994167000000001</v>
      </c>
      <c r="Y124" s="81">
        <v>16.994166999999997</v>
      </c>
      <c r="Z124" s="81">
        <v>16.994166999999997</v>
      </c>
      <c r="AA124" s="81">
        <v>16.994167000000004</v>
      </c>
      <c r="AB124" s="81">
        <v>16.994167000000004</v>
      </c>
      <c r="AC124" s="81">
        <v>16.994167000000001</v>
      </c>
      <c r="AD124" s="81">
        <v>16.994167000000004</v>
      </c>
      <c r="AE124" s="81">
        <v>16.994167000000001</v>
      </c>
      <c r="AF124" s="81">
        <v>16.994167000000001</v>
      </c>
      <c r="AG124" s="81">
        <v>16.994167000000001</v>
      </c>
      <c r="AH124" s="81">
        <v>16.994166999999997</v>
      </c>
      <c r="AI124" s="81">
        <v>16.994167000000001</v>
      </c>
      <c r="AJ124" s="81">
        <v>16.994167000000004</v>
      </c>
      <c r="AK124" s="81">
        <v>16.994167000000004</v>
      </c>
    </row>
    <row r="125" spans="1:37" ht="15" outlineLevel="2" x14ac:dyDescent="0.25">
      <c r="A125" s="79" t="s">
        <v>181</v>
      </c>
      <c r="B125" s="79" t="s">
        <v>177</v>
      </c>
      <c r="C125" s="79" t="s">
        <v>183</v>
      </c>
      <c r="D125" s="79" t="s">
        <v>165</v>
      </c>
      <c r="E125" s="80" t="s">
        <v>85</v>
      </c>
      <c r="F125" s="80" t="s">
        <v>222</v>
      </c>
      <c r="G125" s="81" t="s">
        <v>416</v>
      </c>
      <c r="H125" s="81" t="s">
        <v>416</v>
      </c>
      <c r="I125" s="81" t="s">
        <v>416</v>
      </c>
      <c r="J125" s="81" t="s">
        <v>416</v>
      </c>
      <c r="K125" s="81">
        <v>10.340138499999997</v>
      </c>
      <c r="L125" s="81">
        <v>10.340138500000002</v>
      </c>
      <c r="M125" s="81">
        <v>10.340138500000002</v>
      </c>
      <c r="N125" s="81">
        <v>10.340138499999998</v>
      </c>
      <c r="O125" s="81">
        <v>10.340138500000004</v>
      </c>
      <c r="P125" s="81">
        <v>10.3401385</v>
      </c>
      <c r="Q125" s="81">
        <v>10.340138499999998</v>
      </c>
      <c r="R125" s="81">
        <v>10.340138500000002</v>
      </c>
      <c r="S125" s="81">
        <v>10.340138500000002</v>
      </c>
      <c r="T125" s="81">
        <v>10.340138500000002</v>
      </c>
      <c r="U125" s="81">
        <v>10.3401385</v>
      </c>
      <c r="V125" s="81">
        <v>10.340138500000002</v>
      </c>
      <c r="W125" s="81">
        <v>10.3401385</v>
      </c>
      <c r="X125" s="81">
        <v>10.340138500000002</v>
      </c>
      <c r="Y125" s="81">
        <v>10.340138499999998</v>
      </c>
      <c r="Z125" s="81">
        <v>10.340138499999998</v>
      </c>
      <c r="AA125" s="81">
        <v>10.340138500000004</v>
      </c>
      <c r="AB125" s="81">
        <v>10.3401385</v>
      </c>
      <c r="AC125" s="81">
        <v>10.340138500000002</v>
      </c>
      <c r="AD125" s="81">
        <v>10.3401385</v>
      </c>
      <c r="AE125" s="81">
        <v>10.3401385</v>
      </c>
      <c r="AF125" s="81">
        <v>10.3401385</v>
      </c>
      <c r="AG125" s="81">
        <v>10.3401385</v>
      </c>
      <c r="AH125" s="81">
        <v>10.3401385</v>
      </c>
      <c r="AI125" s="81">
        <v>10.340138500000002</v>
      </c>
      <c r="AJ125" s="81">
        <v>10.340138500000002</v>
      </c>
      <c r="AK125" s="81">
        <v>10.3401385</v>
      </c>
    </row>
    <row r="126" spans="1:37" ht="15" outlineLevel="2" x14ac:dyDescent="0.25">
      <c r="A126" s="82" t="s">
        <v>181</v>
      </c>
      <c r="B126" s="82" t="s">
        <v>177</v>
      </c>
      <c r="C126" s="82" t="s">
        <v>183</v>
      </c>
      <c r="D126" s="82" t="s">
        <v>166</v>
      </c>
      <c r="E126" s="83" t="s">
        <v>85</v>
      </c>
      <c r="F126" s="80" t="s">
        <v>222</v>
      </c>
      <c r="G126" s="81" t="s">
        <v>416</v>
      </c>
      <c r="H126" s="81" t="s">
        <v>416</v>
      </c>
      <c r="I126" s="81" t="s">
        <v>416</v>
      </c>
      <c r="J126" s="81" t="s">
        <v>416</v>
      </c>
      <c r="K126" s="81" t="s">
        <v>416</v>
      </c>
      <c r="L126" s="81" t="s">
        <v>416</v>
      </c>
      <c r="M126" s="81" t="s">
        <v>416</v>
      </c>
      <c r="N126" s="81" t="s">
        <v>416</v>
      </c>
      <c r="O126" s="81">
        <v>4.3656945</v>
      </c>
      <c r="P126" s="81">
        <v>4.3656945</v>
      </c>
      <c r="Q126" s="81">
        <v>4.3656945</v>
      </c>
      <c r="R126" s="81">
        <v>4.3656944999999991</v>
      </c>
      <c r="S126" s="81">
        <v>4.3656945</v>
      </c>
      <c r="T126" s="81">
        <v>4.3656945</v>
      </c>
      <c r="U126" s="81">
        <v>4.3656945</v>
      </c>
      <c r="V126" s="81">
        <v>4.3656944999999991</v>
      </c>
      <c r="W126" s="81">
        <v>4.3656945</v>
      </c>
      <c r="X126" s="81">
        <v>4.3656945</v>
      </c>
      <c r="Y126" s="81">
        <v>4.3656945</v>
      </c>
      <c r="Z126" s="81">
        <v>4.3656945000000009</v>
      </c>
      <c r="AA126" s="81">
        <v>4.3656945000000009</v>
      </c>
      <c r="AB126" s="81">
        <v>4.3656944999999991</v>
      </c>
      <c r="AC126" s="81">
        <v>4.3656945</v>
      </c>
      <c r="AD126" s="81">
        <v>4.3656945</v>
      </c>
      <c r="AE126" s="81">
        <v>4.3656944999999991</v>
      </c>
      <c r="AF126" s="81">
        <v>4.3656945</v>
      </c>
      <c r="AG126" s="81">
        <v>4.3656945</v>
      </c>
      <c r="AH126" s="81">
        <v>4.3656945000000009</v>
      </c>
      <c r="AI126" s="81">
        <v>4.3656944999999991</v>
      </c>
      <c r="AJ126" s="81">
        <v>4.3656945</v>
      </c>
      <c r="AK126" s="81">
        <v>4.3656944999999991</v>
      </c>
    </row>
    <row r="127" spans="1:37" ht="15" outlineLevel="2" x14ac:dyDescent="0.25">
      <c r="A127" s="79" t="s">
        <v>181</v>
      </c>
      <c r="B127" s="79" t="s">
        <v>177</v>
      </c>
      <c r="C127" s="79" t="s">
        <v>183</v>
      </c>
      <c r="D127" s="79" t="s">
        <v>167</v>
      </c>
      <c r="E127" s="80" t="s">
        <v>85</v>
      </c>
      <c r="F127" s="80" t="s">
        <v>222</v>
      </c>
      <c r="G127" s="81" t="s">
        <v>416</v>
      </c>
      <c r="H127" s="81" t="s">
        <v>416</v>
      </c>
      <c r="I127" s="81" t="s">
        <v>416</v>
      </c>
      <c r="J127" s="81" t="s">
        <v>416</v>
      </c>
      <c r="K127" s="81" t="s">
        <v>416</v>
      </c>
      <c r="L127" s="81" t="s">
        <v>416</v>
      </c>
      <c r="M127" s="81" t="s">
        <v>416</v>
      </c>
      <c r="N127" s="81" t="s">
        <v>416</v>
      </c>
      <c r="O127" s="81" t="s">
        <v>416</v>
      </c>
      <c r="P127" s="81" t="s">
        <v>416</v>
      </c>
      <c r="Q127" s="81" t="s">
        <v>416</v>
      </c>
      <c r="R127" s="81" t="s">
        <v>416</v>
      </c>
      <c r="S127" s="81">
        <v>1.35</v>
      </c>
      <c r="T127" s="81">
        <v>1.35</v>
      </c>
      <c r="U127" s="81">
        <v>1.3499999999999999</v>
      </c>
      <c r="V127" s="81">
        <v>1.35</v>
      </c>
      <c r="W127" s="81">
        <v>1.3499999999999999</v>
      </c>
      <c r="X127" s="81">
        <v>1.35</v>
      </c>
      <c r="Y127" s="81">
        <v>1.3500000000000003</v>
      </c>
      <c r="Z127" s="81">
        <v>1.3499999999999999</v>
      </c>
      <c r="AA127" s="81">
        <v>1.35</v>
      </c>
      <c r="AB127" s="81">
        <v>1.3500000000000003</v>
      </c>
      <c r="AC127" s="81">
        <v>1.35</v>
      </c>
      <c r="AD127" s="81">
        <v>1.3499999999999996</v>
      </c>
      <c r="AE127" s="81">
        <v>1.35</v>
      </c>
      <c r="AF127" s="81">
        <v>1.35</v>
      </c>
      <c r="AG127" s="81">
        <v>1.3499999999999999</v>
      </c>
      <c r="AH127" s="81">
        <v>1.3499999999999999</v>
      </c>
      <c r="AI127" s="81">
        <v>1.3499999999999999</v>
      </c>
      <c r="AJ127" s="81">
        <v>1.35</v>
      </c>
      <c r="AK127" s="81">
        <v>1.3499999999999996</v>
      </c>
    </row>
    <row r="128" spans="1:37" ht="15" outlineLevel="2" x14ac:dyDescent="0.25">
      <c r="A128" s="82" t="s">
        <v>181</v>
      </c>
      <c r="B128" s="82" t="s">
        <v>177</v>
      </c>
      <c r="C128" s="82" t="s">
        <v>183</v>
      </c>
      <c r="D128" s="82" t="s">
        <v>168</v>
      </c>
      <c r="E128" s="83" t="s">
        <v>85</v>
      </c>
      <c r="F128" s="80" t="s">
        <v>222</v>
      </c>
      <c r="G128" s="81" t="s">
        <v>416</v>
      </c>
      <c r="H128" s="81" t="s">
        <v>416</v>
      </c>
      <c r="I128" s="81" t="s">
        <v>416</v>
      </c>
      <c r="J128" s="81" t="s">
        <v>416</v>
      </c>
      <c r="K128" s="81" t="s">
        <v>416</v>
      </c>
      <c r="L128" s="81" t="s">
        <v>416</v>
      </c>
      <c r="M128" s="81" t="s">
        <v>416</v>
      </c>
      <c r="N128" s="81" t="s">
        <v>416</v>
      </c>
      <c r="O128" s="81" t="s">
        <v>416</v>
      </c>
      <c r="P128" s="81" t="s">
        <v>416</v>
      </c>
      <c r="Q128" s="81" t="s">
        <v>416</v>
      </c>
      <c r="R128" s="81" t="s">
        <v>416</v>
      </c>
      <c r="S128" s="81" t="s">
        <v>416</v>
      </c>
      <c r="T128" s="81" t="s">
        <v>416</v>
      </c>
      <c r="U128" s="81" t="s">
        <v>416</v>
      </c>
      <c r="V128" s="81" t="s">
        <v>416</v>
      </c>
      <c r="W128" s="81">
        <v>0.49499999999999994</v>
      </c>
      <c r="X128" s="81">
        <v>0.49500000000000016</v>
      </c>
      <c r="Y128" s="81">
        <v>0.49500000000000005</v>
      </c>
      <c r="Z128" s="81">
        <v>0.49500000000000005</v>
      </c>
      <c r="AA128" s="81">
        <v>0.49500000000000005</v>
      </c>
      <c r="AB128" s="81">
        <v>0.49500000000000005</v>
      </c>
      <c r="AC128" s="81">
        <v>0.49499999999999994</v>
      </c>
      <c r="AD128" s="81">
        <v>0.49500000000000016</v>
      </c>
      <c r="AE128" s="81">
        <v>0.49500000000000005</v>
      </c>
      <c r="AF128" s="81">
        <v>0.49500000000000005</v>
      </c>
      <c r="AG128" s="81">
        <v>0.49500000000000005</v>
      </c>
      <c r="AH128" s="81">
        <v>0.49500000000000016</v>
      </c>
      <c r="AI128" s="81">
        <v>0.49500000000000005</v>
      </c>
      <c r="AJ128" s="81">
        <v>0.49499999999999983</v>
      </c>
      <c r="AK128" s="81">
        <v>0.49499999999999994</v>
      </c>
    </row>
    <row r="129" spans="1:37" ht="15" outlineLevel="2" x14ac:dyDescent="0.25">
      <c r="A129" s="79" t="s">
        <v>181</v>
      </c>
      <c r="B129" s="79" t="s">
        <v>177</v>
      </c>
      <c r="C129" s="79" t="s">
        <v>183</v>
      </c>
      <c r="D129" s="79" t="s">
        <v>169</v>
      </c>
      <c r="E129" s="80" t="s">
        <v>85</v>
      </c>
      <c r="F129" s="80" t="s">
        <v>222</v>
      </c>
      <c r="G129" s="81" t="s">
        <v>416</v>
      </c>
      <c r="H129" s="81" t="s">
        <v>416</v>
      </c>
      <c r="I129" s="81" t="s">
        <v>416</v>
      </c>
      <c r="J129" s="81" t="s">
        <v>416</v>
      </c>
      <c r="K129" s="81" t="s">
        <v>416</v>
      </c>
      <c r="L129" s="81" t="s">
        <v>416</v>
      </c>
      <c r="M129" s="81" t="s">
        <v>416</v>
      </c>
      <c r="N129" s="81" t="s">
        <v>416</v>
      </c>
      <c r="O129" s="81" t="s">
        <v>416</v>
      </c>
      <c r="P129" s="81" t="s">
        <v>416</v>
      </c>
      <c r="Q129" s="81" t="s">
        <v>416</v>
      </c>
      <c r="R129" s="81" t="s">
        <v>416</v>
      </c>
      <c r="S129" s="81" t="s">
        <v>416</v>
      </c>
      <c r="T129" s="81" t="s">
        <v>416</v>
      </c>
      <c r="U129" s="81" t="s">
        <v>416</v>
      </c>
      <c r="V129" s="81" t="s">
        <v>416</v>
      </c>
      <c r="W129" s="81" t="s">
        <v>416</v>
      </c>
      <c r="X129" s="81" t="s">
        <v>416</v>
      </c>
      <c r="Y129" s="81" t="s">
        <v>416</v>
      </c>
      <c r="Z129" s="81" t="s">
        <v>416</v>
      </c>
      <c r="AA129" s="81" t="s">
        <v>416</v>
      </c>
      <c r="AB129" s="81">
        <v>3.3749999999999991E-3</v>
      </c>
      <c r="AC129" s="81">
        <v>3.3750000000000004E-3</v>
      </c>
      <c r="AD129" s="81">
        <v>3.3749999999999995E-3</v>
      </c>
      <c r="AE129" s="81">
        <v>3.3749999999999995E-3</v>
      </c>
      <c r="AF129" s="81">
        <v>3.3749999999999995E-3</v>
      </c>
      <c r="AG129" s="81">
        <v>3.3749999999999991E-3</v>
      </c>
      <c r="AH129" s="81">
        <v>3.3750000000000004E-3</v>
      </c>
      <c r="AI129" s="81">
        <v>3.3749999999999991E-3</v>
      </c>
      <c r="AJ129" s="81">
        <v>3.3749999999999991E-3</v>
      </c>
      <c r="AK129" s="81">
        <v>3.3749999999999995E-3</v>
      </c>
    </row>
    <row r="130" spans="1:37" ht="15" outlineLevel="2" x14ac:dyDescent="0.25">
      <c r="A130" s="82" t="s">
        <v>181</v>
      </c>
      <c r="B130" s="82" t="s">
        <v>177</v>
      </c>
      <c r="C130" s="82" t="s">
        <v>183</v>
      </c>
      <c r="D130" s="82" t="s">
        <v>170</v>
      </c>
      <c r="E130" s="83" t="s">
        <v>85</v>
      </c>
      <c r="F130" s="80" t="s">
        <v>222</v>
      </c>
      <c r="G130" s="81" t="s">
        <v>416</v>
      </c>
      <c r="H130" s="81" t="s">
        <v>416</v>
      </c>
      <c r="I130" s="81" t="s">
        <v>416</v>
      </c>
      <c r="J130" s="81" t="s">
        <v>416</v>
      </c>
      <c r="K130" s="81" t="s">
        <v>416</v>
      </c>
      <c r="L130" s="81" t="s">
        <v>416</v>
      </c>
      <c r="M130" s="81" t="s">
        <v>416</v>
      </c>
      <c r="N130" s="81" t="s">
        <v>416</v>
      </c>
      <c r="O130" s="81" t="s">
        <v>416</v>
      </c>
      <c r="P130" s="81" t="s">
        <v>416</v>
      </c>
      <c r="Q130" s="81" t="s">
        <v>416</v>
      </c>
      <c r="R130" s="81" t="s">
        <v>416</v>
      </c>
      <c r="S130" s="81" t="s">
        <v>416</v>
      </c>
      <c r="T130" s="81" t="s">
        <v>416</v>
      </c>
      <c r="U130" s="81" t="s">
        <v>416</v>
      </c>
      <c r="V130" s="81" t="s">
        <v>416</v>
      </c>
      <c r="W130" s="81" t="s">
        <v>416</v>
      </c>
      <c r="X130" s="81" t="s">
        <v>416</v>
      </c>
      <c r="Y130" s="81" t="s">
        <v>416</v>
      </c>
      <c r="Z130" s="81" t="s">
        <v>416</v>
      </c>
      <c r="AA130" s="81" t="s">
        <v>416</v>
      </c>
      <c r="AB130" s="81" t="s">
        <v>416</v>
      </c>
      <c r="AC130" s="81" t="s">
        <v>416</v>
      </c>
      <c r="AD130" s="81" t="s">
        <v>416</v>
      </c>
      <c r="AE130" s="81" t="s">
        <v>416</v>
      </c>
      <c r="AF130" s="81">
        <v>3.3749999999999995E-3</v>
      </c>
      <c r="AG130" s="81">
        <v>3.3749999999999995E-3</v>
      </c>
      <c r="AH130" s="81">
        <v>3.3750000000000004E-3</v>
      </c>
      <c r="AI130" s="81">
        <v>3.375E-3</v>
      </c>
      <c r="AJ130" s="81">
        <v>3.3750000000000004E-3</v>
      </c>
      <c r="AK130" s="81">
        <v>3.375E-3</v>
      </c>
    </row>
    <row r="131" spans="1:37" ht="15" outlineLevel="2" x14ac:dyDescent="0.25">
      <c r="A131" s="79" t="s">
        <v>181</v>
      </c>
      <c r="B131" s="79" t="s">
        <v>177</v>
      </c>
      <c r="C131" s="79" t="s">
        <v>183</v>
      </c>
      <c r="D131" s="79" t="s">
        <v>171</v>
      </c>
      <c r="E131" s="80" t="s">
        <v>85</v>
      </c>
      <c r="F131" s="80" t="s">
        <v>222</v>
      </c>
      <c r="G131" s="81" t="s">
        <v>416</v>
      </c>
      <c r="H131" s="81" t="s">
        <v>416</v>
      </c>
      <c r="I131" s="81" t="s">
        <v>416</v>
      </c>
      <c r="J131" s="81" t="s">
        <v>416</v>
      </c>
      <c r="K131" s="81" t="s">
        <v>416</v>
      </c>
      <c r="L131" s="81" t="s">
        <v>416</v>
      </c>
      <c r="M131" s="81" t="s">
        <v>416</v>
      </c>
      <c r="N131" s="81" t="s">
        <v>416</v>
      </c>
      <c r="O131" s="81" t="s">
        <v>416</v>
      </c>
      <c r="P131" s="81" t="s">
        <v>416</v>
      </c>
      <c r="Q131" s="81" t="s">
        <v>416</v>
      </c>
      <c r="R131" s="81" t="s">
        <v>416</v>
      </c>
      <c r="S131" s="81" t="s">
        <v>416</v>
      </c>
      <c r="T131" s="81" t="s">
        <v>416</v>
      </c>
      <c r="U131" s="81" t="s">
        <v>416</v>
      </c>
      <c r="V131" s="81" t="s">
        <v>416</v>
      </c>
      <c r="W131" s="81" t="s">
        <v>416</v>
      </c>
      <c r="X131" s="81" t="s">
        <v>416</v>
      </c>
      <c r="Y131" s="81" t="s">
        <v>416</v>
      </c>
      <c r="Z131" s="81" t="s">
        <v>416</v>
      </c>
      <c r="AA131" s="81" t="s">
        <v>416</v>
      </c>
      <c r="AB131" s="81" t="s">
        <v>416</v>
      </c>
      <c r="AC131" s="81" t="s">
        <v>416</v>
      </c>
      <c r="AD131" s="81" t="s">
        <v>416</v>
      </c>
      <c r="AE131" s="81" t="s">
        <v>416</v>
      </c>
      <c r="AF131" s="81" t="s">
        <v>416</v>
      </c>
      <c r="AG131" s="81" t="s">
        <v>416</v>
      </c>
      <c r="AH131" s="81" t="s">
        <v>416</v>
      </c>
      <c r="AI131" s="81">
        <v>3.3749999999999995E-3</v>
      </c>
      <c r="AJ131" s="81">
        <v>3.375E-3</v>
      </c>
      <c r="AK131" s="81">
        <v>3.3749999999999995E-3</v>
      </c>
    </row>
    <row r="132" spans="1:37" ht="15" outlineLevel="2" x14ac:dyDescent="0.25">
      <c r="A132" s="82" t="s">
        <v>181</v>
      </c>
      <c r="B132" s="82" t="s">
        <v>177</v>
      </c>
      <c r="C132" s="82" t="s">
        <v>184</v>
      </c>
      <c r="D132" s="82" t="s">
        <v>114</v>
      </c>
      <c r="E132" s="83" t="s">
        <v>85</v>
      </c>
      <c r="F132" s="80" t="s">
        <v>222</v>
      </c>
      <c r="G132" s="81">
        <v>16.994167000000001</v>
      </c>
      <c r="H132" s="81">
        <v>16.994167000000004</v>
      </c>
      <c r="I132" s="81">
        <v>16.994167000000004</v>
      </c>
      <c r="J132" s="81">
        <v>16.994167000000004</v>
      </c>
      <c r="K132" s="81">
        <v>16.994167000000004</v>
      </c>
      <c r="L132" s="81">
        <v>16.994167000000004</v>
      </c>
      <c r="M132" s="81">
        <v>16.994167000000004</v>
      </c>
      <c r="N132" s="81">
        <v>16.994167000000004</v>
      </c>
      <c r="O132" s="81">
        <v>16.994167000000004</v>
      </c>
      <c r="P132" s="81">
        <v>16.994167000000004</v>
      </c>
      <c r="Q132" s="81">
        <v>16.994167000000004</v>
      </c>
      <c r="R132" s="81">
        <v>16.994166999999997</v>
      </c>
      <c r="S132" s="81">
        <v>16.994167000000001</v>
      </c>
      <c r="T132" s="81">
        <v>16.994167000000001</v>
      </c>
      <c r="U132" s="81">
        <v>16.994167000000001</v>
      </c>
      <c r="V132" s="81">
        <v>16.994167000000004</v>
      </c>
      <c r="W132" s="81">
        <v>16.994167000000001</v>
      </c>
      <c r="X132" s="81">
        <v>16.994167000000004</v>
      </c>
      <c r="Y132" s="81">
        <v>16.994167000000004</v>
      </c>
      <c r="Z132" s="81">
        <v>16.994167000000004</v>
      </c>
      <c r="AA132" s="81">
        <v>16.994167000000001</v>
      </c>
      <c r="AB132" s="81">
        <v>16.994167000000001</v>
      </c>
      <c r="AC132" s="81">
        <v>16.994167000000001</v>
      </c>
      <c r="AD132" s="81">
        <v>16.994166999999997</v>
      </c>
      <c r="AE132" s="81">
        <v>16.994167000000001</v>
      </c>
      <c r="AF132" s="81">
        <v>16.994167000000004</v>
      </c>
      <c r="AG132" s="81">
        <v>16.994167000000001</v>
      </c>
      <c r="AH132" s="81">
        <v>16.994166999999997</v>
      </c>
      <c r="AI132" s="81">
        <v>16.994167000000004</v>
      </c>
      <c r="AJ132" s="81">
        <v>16.994167000000001</v>
      </c>
      <c r="AK132" s="81">
        <v>16.994167000000004</v>
      </c>
    </row>
    <row r="133" spans="1:37" ht="15" outlineLevel="2" x14ac:dyDescent="0.25">
      <c r="A133" s="79" t="s">
        <v>181</v>
      </c>
      <c r="B133" s="79" t="s">
        <v>177</v>
      </c>
      <c r="C133" s="79" t="s">
        <v>184</v>
      </c>
      <c r="D133" s="79" t="s">
        <v>165</v>
      </c>
      <c r="E133" s="80" t="s">
        <v>85</v>
      </c>
      <c r="F133" s="80" t="s">
        <v>222</v>
      </c>
      <c r="G133" s="81" t="s">
        <v>416</v>
      </c>
      <c r="H133" s="81" t="s">
        <v>416</v>
      </c>
      <c r="I133" s="81" t="s">
        <v>416</v>
      </c>
      <c r="J133" s="81" t="s">
        <v>416</v>
      </c>
      <c r="K133" s="81">
        <v>10.3401385</v>
      </c>
      <c r="L133" s="81">
        <v>10.3401385</v>
      </c>
      <c r="M133" s="81">
        <v>10.3401385</v>
      </c>
      <c r="N133" s="81">
        <v>10.3401385</v>
      </c>
      <c r="O133" s="81">
        <v>10.340138500000002</v>
      </c>
      <c r="P133" s="81">
        <v>10.340138500000002</v>
      </c>
      <c r="Q133" s="81">
        <v>10.340138499999998</v>
      </c>
      <c r="R133" s="81">
        <v>10.340138500000002</v>
      </c>
      <c r="S133" s="81">
        <v>10.340138499999998</v>
      </c>
      <c r="T133" s="81">
        <v>10.3401385</v>
      </c>
      <c r="U133" s="81">
        <v>10.3401385</v>
      </c>
      <c r="V133" s="81">
        <v>10.3401385</v>
      </c>
      <c r="W133" s="81">
        <v>10.340138499999998</v>
      </c>
      <c r="X133" s="81">
        <v>10.340138500000004</v>
      </c>
      <c r="Y133" s="81">
        <v>10.340138499999998</v>
      </c>
      <c r="Z133" s="81">
        <v>10.340138500000002</v>
      </c>
      <c r="AA133" s="81">
        <v>10.340138499999998</v>
      </c>
      <c r="AB133" s="81">
        <v>10.340138499999998</v>
      </c>
      <c r="AC133" s="81">
        <v>10.340138499999998</v>
      </c>
      <c r="AD133" s="81">
        <v>10.340138499999998</v>
      </c>
      <c r="AE133" s="81">
        <v>10.340138499999998</v>
      </c>
      <c r="AF133" s="81">
        <v>10.340138499999998</v>
      </c>
      <c r="AG133" s="81">
        <v>10.340138500000002</v>
      </c>
      <c r="AH133" s="81">
        <v>10.3401385</v>
      </c>
      <c r="AI133" s="81">
        <v>10.340138500000002</v>
      </c>
      <c r="AJ133" s="81">
        <v>10.340138500000004</v>
      </c>
      <c r="AK133" s="81">
        <v>10.340138499999998</v>
      </c>
    </row>
    <row r="134" spans="1:37" ht="15" outlineLevel="2" x14ac:dyDescent="0.25">
      <c r="A134" s="82" t="s">
        <v>181</v>
      </c>
      <c r="B134" s="82" t="s">
        <v>177</v>
      </c>
      <c r="C134" s="82" t="s">
        <v>184</v>
      </c>
      <c r="D134" s="82" t="s">
        <v>166</v>
      </c>
      <c r="E134" s="83" t="s">
        <v>85</v>
      </c>
      <c r="F134" s="80" t="s">
        <v>222</v>
      </c>
      <c r="G134" s="81" t="s">
        <v>416</v>
      </c>
      <c r="H134" s="81" t="s">
        <v>416</v>
      </c>
      <c r="I134" s="81" t="s">
        <v>416</v>
      </c>
      <c r="J134" s="81" t="s">
        <v>416</v>
      </c>
      <c r="K134" s="81" t="s">
        <v>416</v>
      </c>
      <c r="L134" s="81" t="s">
        <v>416</v>
      </c>
      <c r="M134" s="81" t="s">
        <v>416</v>
      </c>
      <c r="N134" s="81" t="s">
        <v>416</v>
      </c>
      <c r="O134" s="81">
        <v>4.3656945</v>
      </c>
      <c r="P134" s="81">
        <v>4.3656944999999974</v>
      </c>
      <c r="Q134" s="81">
        <v>4.3656944999999991</v>
      </c>
      <c r="R134" s="81">
        <v>4.3656945</v>
      </c>
      <c r="S134" s="81">
        <v>4.3656945</v>
      </c>
      <c r="T134" s="81">
        <v>4.3656945</v>
      </c>
      <c r="U134" s="81">
        <v>4.3656945</v>
      </c>
      <c r="V134" s="81">
        <v>4.3656945</v>
      </c>
      <c r="W134" s="81">
        <v>4.3656945</v>
      </c>
      <c r="X134" s="81">
        <v>4.3656945</v>
      </c>
      <c r="Y134" s="81">
        <v>4.3656944999999991</v>
      </c>
      <c r="Z134" s="81">
        <v>4.3656945</v>
      </c>
      <c r="AA134" s="81">
        <v>4.3656945000000009</v>
      </c>
      <c r="AB134" s="81">
        <v>4.3656945000000009</v>
      </c>
      <c r="AC134" s="81">
        <v>4.3656945</v>
      </c>
      <c r="AD134" s="81">
        <v>4.3656945</v>
      </c>
      <c r="AE134" s="81">
        <v>4.3656945</v>
      </c>
      <c r="AF134" s="81">
        <v>4.3656944999999991</v>
      </c>
      <c r="AG134" s="81">
        <v>4.3656944999999991</v>
      </c>
      <c r="AH134" s="81">
        <v>4.3656945</v>
      </c>
      <c r="AI134" s="81">
        <v>4.3656945</v>
      </c>
      <c r="AJ134" s="81">
        <v>4.3656945</v>
      </c>
      <c r="AK134" s="81">
        <v>4.3656944999999991</v>
      </c>
    </row>
    <row r="135" spans="1:37" ht="15" outlineLevel="2" x14ac:dyDescent="0.25">
      <c r="A135" s="79" t="s">
        <v>181</v>
      </c>
      <c r="B135" s="79" t="s">
        <v>177</v>
      </c>
      <c r="C135" s="79" t="s">
        <v>184</v>
      </c>
      <c r="D135" s="79" t="s">
        <v>167</v>
      </c>
      <c r="E135" s="80" t="s">
        <v>85</v>
      </c>
      <c r="F135" s="80" t="s">
        <v>222</v>
      </c>
      <c r="G135" s="81" t="s">
        <v>416</v>
      </c>
      <c r="H135" s="81" t="s">
        <v>416</v>
      </c>
      <c r="I135" s="81" t="s">
        <v>416</v>
      </c>
      <c r="J135" s="81" t="s">
        <v>416</v>
      </c>
      <c r="K135" s="81" t="s">
        <v>416</v>
      </c>
      <c r="L135" s="81" t="s">
        <v>416</v>
      </c>
      <c r="M135" s="81" t="s">
        <v>416</v>
      </c>
      <c r="N135" s="81" t="s">
        <v>416</v>
      </c>
      <c r="O135" s="81" t="s">
        <v>416</v>
      </c>
      <c r="P135" s="81" t="s">
        <v>416</v>
      </c>
      <c r="Q135" s="81" t="s">
        <v>416</v>
      </c>
      <c r="R135" s="81" t="s">
        <v>416</v>
      </c>
      <c r="S135" s="81">
        <v>1.3499999999999999</v>
      </c>
      <c r="T135" s="81">
        <v>1.3499999999999999</v>
      </c>
      <c r="U135" s="81">
        <v>1.3499999999999999</v>
      </c>
      <c r="V135" s="81">
        <v>1.35</v>
      </c>
      <c r="W135" s="81">
        <v>1.35</v>
      </c>
      <c r="X135" s="81">
        <v>1.35</v>
      </c>
      <c r="Y135" s="81">
        <v>1.35</v>
      </c>
      <c r="Z135" s="81">
        <v>1.3500000000000003</v>
      </c>
      <c r="AA135" s="81">
        <v>1.3499999999999999</v>
      </c>
      <c r="AB135" s="81">
        <v>1.35</v>
      </c>
      <c r="AC135" s="81">
        <v>1.35</v>
      </c>
      <c r="AD135" s="81">
        <v>1.35</v>
      </c>
      <c r="AE135" s="81">
        <v>1.35</v>
      </c>
      <c r="AF135" s="81">
        <v>1.3499999999999999</v>
      </c>
      <c r="AG135" s="81">
        <v>1.3500000000000003</v>
      </c>
      <c r="AH135" s="81">
        <v>1.3500000000000003</v>
      </c>
      <c r="AI135" s="81">
        <v>1.3499999999999999</v>
      </c>
      <c r="AJ135" s="81">
        <v>1.35</v>
      </c>
      <c r="AK135" s="81">
        <v>1.3499999999999999</v>
      </c>
    </row>
    <row r="136" spans="1:37" ht="15" outlineLevel="2" x14ac:dyDescent="0.25">
      <c r="A136" s="82" t="s">
        <v>181</v>
      </c>
      <c r="B136" s="82" t="s">
        <v>177</v>
      </c>
      <c r="C136" s="82" t="s">
        <v>184</v>
      </c>
      <c r="D136" s="82" t="s">
        <v>168</v>
      </c>
      <c r="E136" s="83" t="s">
        <v>85</v>
      </c>
      <c r="F136" s="80" t="s">
        <v>222</v>
      </c>
      <c r="G136" s="81" t="s">
        <v>416</v>
      </c>
      <c r="H136" s="81" t="s">
        <v>416</v>
      </c>
      <c r="I136" s="81" t="s">
        <v>416</v>
      </c>
      <c r="J136" s="81" t="s">
        <v>416</v>
      </c>
      <c r="K136" s="81" t="s">
        <v>416</v>
      </c>
      <c r="L136" s="81" t="s">
        <v>416</v>
      </c>
      <c r="M136" s="81" t="s">
        <v>416</v>
      </c>
      <c r="N136" s="81" t="s">
        <v>416</v>
      </c>
      <c r="O136" s="81" t="s">
        <v>416</v>
      </c>
      <c r="P136" s="81" t="s">
        <v>416</v>
      </c>
      <c r="Q136" s="81" t="s">
        <v>416</v>
      </c>
      <c r="R136" s="81" t="s">
        <v>416</v>
      </c>
      <c r="S136" s="81" t="s">
        <v>416</v>
      </c>
      <c r="T136" s="81" t="s">
        <v>416</v>
      </c>
      <c r="U136" s="81" t="s">
        <v>416</v>
      </c>
      <c r="V136" s="81" t="s">
        <v>416</v>
      </c>
      <c r="W136" s="81">
        <v>0.49499999999999994</v>
      </c>
      <c r="X136" s="81">
        <v>0.49499999999999994</v>
      </c>
      <c r="Y136" s="81">
        <v>0.49499999999999994</v>
      </c>
      <c r="Z136" s="81">
        <v>0.49500000000000016</v>
      </c>
      <c r="AA136" s="81">
        <v>0.49500000000000016</v>
      </c>
      <c r="AB136" s="81">
        <v>0.49499999999999994</v>
      </c>
      <c r="AC136" s="81">
        <v>0.49500000000000005</v>
      </c>
      <c r="AD136" s="81">
        <v>0.49500000000000005</v>
      </c>
      <c r="AE136" s="81">
        <v>0.49500000000000005</v>
      </c>
      <c r="AF136" s="81">
        <v>0.49500000000000005</v>
      </c>
      <c r="AG136" s="81">
        <v>0.49500000000000005</v>
      </c>
      <c r="AH136" s="81">
        <v>0.49500000000000016</v>
      </c>
      <c r="AI136" s="81">
        <v>0.49499999999999994</v>
      </c>
      <c r="AJ136" s="81">
        <v>0.49500000000000005</v>
      </c>
      <c r="AK136" s="81">
        <v>0.49500000000000005</v>
      </c>
    </row>
    <row r="137" spans="1:37" ht="15" outlineLevel="2" x14ac:dyDescent="0.25">
      <c r="A137" s="79" t="s">
        <v>181</v>
      </c>
      <c r="B137" s="79" t="s">
        <v>177</v>
      </c>
      <c r="C137" s="79" t="s">
        <v>184</v>
      </c>
      <c r="D137" s="79" t="s">
        <v>169</v>
      </c>
      <c r="E137" s="80" t="s">
        <v>85</v>
      </c>
      <c r="F137" s="80" t="s">
        <v>222</v>
      </c>
      <c r="G137" s="81" t="s">
        <v>416</v>
      </c>
      <c r="H137" s="81" t="s">
        <v>416</v>
      </c>
      <c r="I137" s="81" t="s">
        <v>416</v>
      </c>
      <c r="J137" s="81" t="s">
        <v>416</v>
      </c>
      <c r="K137" s="81" t="s">
        <v>416</v>
      </c>
      <c r="L137" s="81" t="s">
        <v>416</v>
      </c>
      <c r="M137" s="81" t="s">
        <v>416</v>
      </c>
      <c r="N137" s="81" t="s">
        <v>416</v>
      </c>
      <c r="O137" s="81" t="s">
        <v>416</v>
      </c>
      <c r="P137" s="81" t="s">
        <v>416</v>
      </c>
      <c r="Q137" s="81" t="s">
        <v>416</v>
      </c>
      <c r="R137" s="81" t="s">
        <v>416</v>
      </c>
      <c r="S137" s="81" t="s">
        <v>416</v>
      </c>
      <c r="T137" s="81" t="s">
        <v>416</v>
      </c>
      <c r="U137" s="81" t="s">
        <v>416</v>
      </c>
      <c r="V137" s="81" t="s">
        <v>416</v>
      </c>
      <c r="W137" s="81" t="s">
        <v>416</v>
      </c>
      <c r="X137" s="81" t="s">
        <v>416</v>
      </c>
      <c r="Y137" s="81" t="s">
        <v>416</v>
      </c>
      <c r="Z137" s="81" t="s">
        <v>416</v>
      </c>
      <c r="AA137" s="81" t="s">
        <v>416</v>
      </c>
      <c r="AB137" s="81">
        <v>3.375E-3</v>
      </c>
      <c r="AC137" s="81">
        <v>3.375E-3</v>
      </c>
      <c r="AD137" s="81">
        <v>3.3749999999999995E-3</v>
      </c>
      <c r="AE137" s="81">
        <v>3.3750000000000004E-3</v>
      </c>
      <c r="AF137" s="81">
        <v>3.3749999999999995E-3</v>
      </c>
      <c r="AG137" s="81">
        <v>3.375E-3</v>
      </c>
      <c r="AH137" s="81">
        <v>3.375E-3</v>
      </c>
      <c r="AI137" s="81">
        <v>3.3749999999999991E-3</v>
      </c>
      <c r="AJ137" s="81">
        <v>3.375E-3</v>
      </c>
      <c r="AK137" s="81">
        <v>3.375E-3</v>
      </c>
    </row>
    <row r="138" spans="1:37" ht="15" outlineLevel="2" x14ac:dyDescent="0.25">
      <c r="A138" s="82" t="s">
        <v>181</v>
      </c>
      <c r="B138" s="82" t="s">
        <v>177</v>
      </c>
      <c r="C138" s="82" t="s">
        <v>184</v>
      </c>
      <c r="D138" s="82" t="s">
        <v>170</v>
      </c>
      <c r="E138" s="83" t="s">
        <v>85</v>
      </c>
      <c r="F138" s="80" t="s">
        <v>222</v>
      </c>
      <c r="G138" s="81" t="s">
        <v>416</v>
      </c>
      <c r="H138" s="81" t="s">
        <v>416</v>
      </c>
      <c r="I138" s="81" t="s">
        <v>416</v>
      </c>
      <c r="J138" s="81" t="s">
        <v>416</v>
      </c>
      <c r="K138" s="81" t="s">
        <v>416</v>
      </c>
      <c r="L138" s="81" t="s">
        <v>416</v>
      </c>
      <c r="M138" s="81" t="s">
        <v>416</v>
      </c>
      <c r="N138" s="81" t="s">
        <v>416</v>
      </c>
      <c r="O138" s="81" t="s">
        <v>416</v>
      </c>
      <c r="P138" s="81" t="s">
        <v>416</v>
      </c>
      <c r="Q138" s="81" t="s">
        <v>416</v>
      </c>
      <c r="R138" s="81" t="s">
        <v>416</v>
      </c>
      <c r="S138" s="81" t="s">
        <v>416</v>
      </c>
      <c r="T138" s="81" t="s">
        <v>416</v>
      </c>
      <c r="U138" s="81" t="s">
        <v>416</v>
      </c>
      <c r="V138" s="81" t="s">
        <v>416</v>
      </c>
      <c r="W138" s="81" t="s">
        <v>416</v>
      </c>
      <c r="X138" s="81" t="s">
        <v>416</v>
      </c>
      <c r="Y138" s="81" t="s">
        <v>416</v>
      </c>
      <c r="Z138" s="81" t="s">
        <v>416</v>
      </c>
      <c r="AA138" s="81" t="s">
        <v>416</v>
      </c>
      <c r="AB138" s="81" t="s">
        <v>416</v>
      </c>
      <c r="AC138" s="81" t="s">
        <v>416</v>
      </c>
      <c r="AD138" s="81" t="s">
        <v>416</v>
      </c>
      <c r="AE138" s="81" t="s">
        <v>416</v>
      </c>
      <c r="AF138" s="81">
        <v>3.3750000000000004E-3</v>
      </c>
      <c r="AG138" s="81">
        <v>3.3750000000000004E-3</v>
      </c>
      <c r="AH138" s="81">
        <v>3.375E-3</v>
      </c>
      <c r="AI138" s="81">
        <v>3.3749999999999995E-3</v>
      </c>
      <c r="AJ138" s="81">
        <v>3.3749999999999995E-3</v>
      </c>
      <c r="AK138" s="81">
        <v>3.3749999999999991E-3</v>
      </c>
    </row>
    <row r="139" spans="1:37" ht="15" outlineLevel="2" x14ac:dyDescent="0.25">
      <c r="A139" s="79" t="s">
        <v>181</v>
      </c>
      <c r="B139" s="79" t="s">
        <v>177</v>
      </c>
      <c r="C139" s="79" t="s">
        <v>184</v>
      </c>
      <c r="D139" s="79" t="s">
        <v>171</v>
      </c>
      <c r="E139" s="80" t="s">
        <v>85</v>
      </c>
      <c r="F139" s="80" t="s">
        <v>222</v>
      </c>
      <c r="G139" s="81" t="s">
        <v>416</v>
      </c>
      <c r="H139" s="81" t="s">
        <v>416</v>
      </c>
      <c r="I139" s="81" t="s">
        <v>416</v>
      </c>
      <c r="J139" s="81" t="s">
        <v>416</v>
      </c>
      <c r="K139" s="81" t="s">
        <v>416</v>
      </c>
      <c r="L139" s="81" t="s">
        <v>416</v>
      </c>
      <c r="M139" s="81" t="s">
        <v>416</v>
      </c>
      <c r="N139" s="81" t="s">
        <v>416</v>
      </c>
      <c r="O139" s="81" t="s">
        <v>416</v>
      </c>
      <c r="P139" s="81" t="s">
        <v>416</v>
      </c>
      <c r="Q139" s="81" t="s">
        <v>416</v>
      </c>
      <c r="R139" s="81" t="s">
        <v>416</v>
      </c>
      <c r="S139" s="81" t="s">
        <v>416</v>
      </c>
      <c r="T139" s="81" t="s">
        <v>416</v>
      </c>
      <c r="U139" s="81" t="s">
        <v>416</v>
      </c>
      <c r="V139" s="81" t="s">
        <v>416</v>
      </c>
      <c r="W139" s="81" t="s">
        <v>416</v>
      </c>
      <c r="X139" s="81" t="s">
        <v>416</v>
      </c>
      <c r="Y139" s="81" t="s">
        <v>416</v>
      </c>
      <c r="Z139" s="81" t="s">
        <v>416</v>
      </c>
      <c r="AA139" s="81" t="s">
        <v>416</v>
      </c>
      <c r="AB139" s="81" t="s">
        <v>416</v>
      </c>
      <c r="AC139" s="81" t="s">
        <v>416</v>
      </c>
      <c r="AD139" s="81" t="s">
        <v>416</v>
      </c>
      <c r="AE139" s="81" t="s">
        <v>416</v>
      </c>
      <c r="AF139" s="81" t="s">
        <v>416</v>
      </c>
      <c r="AG139" s="81" t="s">
        <v>416</v>
      </c>
      <c r="AH139" s="81" t="s">
        <v>416</v>
      </c>
      <c r="AI139" s="81">
        <v>3.3749999999999982E-3</v>
      </c>
      <c r="AJ139" s="81">
        <v>3.3750000000000004E-3</v>
      </c>
      <c r="AK139" s="81">
        <v>3.375E-3</v>
      </c>
    </row>
    <row r="140" spans="1:37" ht="15" outlineLevel="1" x14ac:dyDescent="0.25">
      <c r="A140" s="85" t="s">
        <v>185</v>
      </c>
      <c r="B140" s="79"/>
      <c r="C140" s="79"/>
      <c r="D140" s="79"/>
      <c r="E140" s="80"/>
      <c r="F140" s="80" t="s">
        <v>222</v>
      </c>
      <c r="G140" s="81">
        <v>33.751079390703751</v>
      </c>
      <c r="H140" s="81">
        <v>34.071812423856322</v>
      </c>
      <c r="I140" s="81">
        <v>32.643563169278096</v>
      </c>
      <c r="J140" s="81">
        <v>28.204003298691276</v>
      </c>
      <c r="K140" s="81">
        <v>24.988568243589398</v>
      </c>
      <c r="L140" s="81">
        <v>22.514520851763724</v>
      </c>
      <c r="M140" s="81">
        <v>18.403903767660271</v>
      </c>
      <c r="N140" s="81">
        <v>15.972903720573697</v>
      </c>
      <c r="O140" s="81">
        <v>13.521433853696415</v>
      </c>
      <c r="P140" s="81">
        <v>11.606484664532385</v>
      </c>
      <c r="Q140" s="81">
        <v>9.9663458874020225</v>
      </c>
      <c r="R140" s="81">
        <v>8.6127391520827334</v>
      </c>
      <c r="S140" s="81">
        <v>7.208691407048943</v>
      </c>
      <c r="T140" s="81">
        <v>6.229490279205578</v>
      </c>
      <c r="U140" s="81">
        <v>5.4829834766054155</v>
      </c>
      <c r="V140" s="81">
        <v>4.4875843859522595</v>
      </c>
      <c r="W140" s="81">
        <v>3.7513007189515797</v>
      </c>
      <c r="X140" s="81">
        <v>3.1102305952043476</v>
      </c>
      <c r="Y140" s="81">
        <v>2.5469049962045407</v>
      </c>
      <c r="Z140" s="81">
        <v>2.2437471250665739</v>
      </c>
      <c r="AA140" s="81">
        <v>1.9403392314643595</v>
      </c>
      <c r="AB140" s="81">
        <v>1.7069710863303489</v>
      </c>
      <c r="AC140" s="81">
        <v>1.460935255184779</v>
      </c>
      <c r="AD140" s="81">
        <v>1.2991046357607383</v>
      </c>
      <c r="AE140" s="81">
        <v>1.1207087683182233</v>
      </c>
      <c r="AF140" s="81">
        <v>0.94637888653764857</v>
      </c>
      <c r="AG140" s="81">
        <v>0.72064239030775601</v>
      </c>
      <c r="AH140" s="81">
        <v>0.58364807576548117</v>
      </c>
      <c r="AI140" s="81">
        <v>0.45011201225513392</v>
      </c>
      <c r="AJ140" s="81">
        <v>0.35464869183095249</v>
      </c>
      <c r="AK140" s="81">
        <v>0.28861391511291701</v>
      </c>
    </row>
    <row r="141" spans="1:37" ht="15" outlineLevel="2" x14ac:dyDescent="0.25">
      <c r="A141" s="82" t="s">
        <v>186</v>
      </c>
      <c r="B141" s="82" t="s">
        <v>162</v>
      </c>
      <c r="C141" s="82" t="s">
        <v>187</v>
      </c>
      <c r="D141" s="82" t="s">
        <v>114</v>
      </c>
      <c r="E141" s="83" t="s">
        <v>85</v>
      </c>
      <c r="F141" s="80" t="s">
        <v>222</v>
      </c>
      <c r="G141" s="81">
        <v>102.50000000000001</v>
      </c>
      <c r="H141" s="81">
        <v>102.50000000000001</v>
      </c>
      <c r="I141" s="81">
        <v>102.50000000000001</v>
      </c>
      <c r="J141" s="81">
        <v>102.5</v>
      </c>
      <c r="K141" s="81">
        <v>102.5</v>
      </c>
      <c r="L141" s="81">
        <v>102.50000000000001</v>
      </c>
      <c r="M141" s="81">
        <v>102.50000000000001</v>
      </c>
      <c r="N141" s="81">
        <v>102.5</v>
      </c>
      <c r="O141" s="81">
        <v>102.5</v>
      </c>
      <c r="P141" s="81">
        <v>102.5</v>
      </c>
      <c r="Q141" s="81">
        <v>102.50000000000001</v>
      </c>
      <c r="R141" s="81">
        <v>102.5</v>
      </c>
      <c r="S141" s="81">
        <v>102.5</v>
      </c>
      <c r="T141" s="81">
        <v>102.50000000000001</v>
      </c>
      <c r="U141" s="81">
        <v>102.5</v>
      </c>
      <c r="V141" s="81">
        <v>102.5</v>
      </c>
      <c r="W141" s="81">
        <v>102.5</v>
      </c>
      <c r="X141" s="81">
        <v>102.50000000000001</v>
      </c>
      <c r="Y141" s="81">
        <v>102.5</v>
      </c>
      <c r="Z141" s="81">
        <v>102.50000000000001</v>
      </c>
      <c r="AA141" s="81">
        <v>102.49999999999999</v>
      </c>
      <c r="AB141" s="81">
        <v>102.50000000000001</v>
      </c>
      <c r="AC141" s="81">
        <v>102.5</v>
      </c>
      <c r="AD141" s="81">
        <v>102.5</v>
      </c>
      <c r="AE141" s="81">
        <v>102.5</v>
      </c>
      <c r="AF141" s="81">
        <v>102.50000000000001</v>
      </c>
      <c r="AG141" s="81">
        <v>102.50000000000001</v>
      </c>
      <c r="AH141" s="81">
        <v>102.50000000000003</v>
      </c>
      <c r="AI141" s="81">
        <v>102.49999999999997</v>
      </c>
      <c r="AJ141" s="81">
        <v>102.5</v>
      </c>
      <c r="AK141" s="81">
        <v>102.50000000000001</v>
      </c>
    </row>
    <row r="142" spans="1:37" ht="15" outlineLevel="2" x14ac:dyDescent="0.25">
      <c r="A142" s="79" t="s">
        <v>186</v>
      </c>
      <c r="B142" s="79" t="s">
        <v>177</v>
      </c>
      <c r="C142" s="79" t="s">
        <v>188</v>
      </c>
      <c r="D142" s="79" t="s">
        <v>114</v>
      </c>
      <c r="E142" s="80" t="s">
        <v>85</v>
      </c>
      <c r="F142" s="80" t="s">
        <v>222</v>
      </c>
      <c r="G142" s="81">
        <v>31.399999999999995</v>
      </c>
      <c r="H142" s="81">
        <v>31.399999999999995</v>
      </c>
      <c r="I142" s="81">
        <v>31.400000000000002</v>
      </c>
      <c r="J142" s="81">
        <v>31.400000000000002</v>
      </c>
      <c r="K142" s="81">
        <v>31.399999999999995</v>
      </c>
      <c r="L142" s="81">
        <v>31.399999999999995</v>
      </c>
      <c r="M142" s="81">
        <v>31.399999999999995</v>
      </c>
      <c r="N142" s="81">
        <v>31.400000000000002</v>
      </c>
      <c r="O142" s="81">
        <v>31.399999999999984</v>
      </c>
      <c r="P142" s="81">
        <v>31.399999999999995</v>
      </c>
      <c r="Q142" s="81">
        <v>31.399999999999995</v>
      </c>
      <c r="R142" s="81">
        <v>31.399999999999995</v>
      </c>
      <c r="S142" s="81">
        <v>31.399999999999995</v>
      </c>
      <c r="T142" s="81">
        <v>31.399999999999991</v>
      </c>
      <c r="U142" s="81">
        <v>31.400000000000002</v>
      </c>
      <c r="V142" s="81">
        <v>31.399999999999995</v>
      </c>
      <c r="W142" s="81">
        <v>31.400000000000002</v>
      </c>
      <c r="X142" s="81">
        <v>31.399999999999995</v>
      </c>
      <c r="Y142" s="81">
        <v>31.399999999999995</v>
      </c>
      <c r="Z142" s="81">
        <v>31.399999999999995</v>
      </c>
      <c r="AA142" s="81">
        <v>31.400000000000002</v>
      </c>
      <c r="AB142" s="81">
        <v>31.400000000000002</v>
      </c>
      <c r="AC142" s="81">
        <v>31.400000000000009</v>
      </c>
      <c r="AD142" s="81">
        <v>31.399999999999995</v>
      </c>
      <c r="AE142" s="81">
        <v>31.400000000000002</v>
      </c>
      <c r="AF142" s="81">
        <v>31.400000000000002</v>
      </c>
      <c r="AG142" s="81">
        <v>31.399999999999995</v>
      </c>
      <c r="AH142" s="81">
        <v>31.400000000000002</v>
      </c>
      <c r="AI142" s="81">
        <v>31.399999999999995</v>
      </c>
      <c r="AJ142" s="81">
        <v>31.399999999999995</v>
      </c>
      <c r="AK142" s="81">
        <v>31.399999999999995</v>
      </c>
    </row>
    <row r="143" spans="1:37" ht="15" outlineLevel="2" x14ac:dyDescent="0.25">
      <c r="A143" s="82" t="s">
        <v>186</v>
      </c>
      <c r="B143" s="82" t="s">
        <v>177</v>
      </c>
      <c r="C143" s="82" t="s">
        <v>188</v>
      </c>
      <c r="D143" s="82" t="s">
        <v>189</v>
      </c>
      <c r="E143" s="83" t="s">
        <v>85</v>
      </c>
      <c r="F143" s="80" t="s">
        <v>222</v>
      </c>
      <c r="G143" s="81" t="s">
        <v>416</v>
      </c>
      <c r="H143" s="81" t="s">
        <v>416</v>
      </c>
      <c r="I143" s="81" t="s">
        <v>416</v>
      </c>
      <c r="J143" s="81" t="s">
        <v>416</v>
      </c>
      <c r="K143" s="81" t="s">
        <v>416</v>
      </c>
      <c r="L143" s="81">
        <v>31.400000000000002</v>
      </c>
      <c r="M143" s="81">
        <v>31.400000000000002</v>
      </c>
      <c r="N143" s="81">
        <v>31.400000000000002</v>
      </c>
      <c r="O143" s="81">
        <v>31.399999999999995</v>
      </c>
      <c r="P143" s="81">
        <v>31.399999999999995</v>
      </c>
      <c r="Q143" s="81">
        <v>31.400000000000002</v>
      </c>
      <c r="R143" s="81">
        <v>31.400000000000002</v>
      </c>
      <c r="S143" s="81">
        <v>31.400000000000002</v>
      </c>
      <c r="T143" s="81">
        <v>31.399999999999995</v>
      </c>
      <c r="U143" s="81">
        <v>31.399999999999995</v>
      </c>
      <c r="V143" s="81">
        <v>31.400000000000002</v>
      </c>
      <c r="W143" s="81">
        <v>31.400000000000009</v>
      </c>
      <c r="X143" s="81">
        <v>31.399999999999995</v>
      </c>
      <c r="Y143" s="81">
        <v>31.400000000000002</v>
      </c>
      <c r="Z143" s="81">
        <v>31.399999999999995</v>
      </c>
      <c r="AA143" s="81">
        <v>31.400000000000002</v>
      </c>
      <c r="AB143" s="81">
        <v>31.400000000000002</v>
      </c>
      <c r="AC143" s="81">
        <v>31.399999999999995</v>
      </c>
      <c r="AD143" s="81">
        <v>31.400000000000002</v>
      </c>
      <c r="AE143" s="81">
        <v>31.400000000000002</v>
      </c>
      <c r="AF143" s="81">
        <v>31.399999999999995</v>
      </c>
      <c r="AG143" s="81">
        <v>31.400000000000002</v>
      </c>
      <c r="AH143" s="81">
        <v>31.400000000000002</v>
      </c>
      <c r="AI143" s="81">
        <v>31.399999999999995</v>
      </c>
      <c r="AJ143" s="81">
        <v>31.400000000000002</v>
      </c>
      <c r="AK143" s="81">
        <v>31.400000000000002</v>
      </c>
    </row>
    <row r="144" spans="1:37" ht="15" outlineLevel="2" x14ac:dyDescent="0.25">
      <c r="A144" s="79" t="s">
        <v>186</v>
      </c>
      <c r="B144" s="79" t="s">
        <v>177</v>
      </c>
      <c r="C144" s="79" t="s">
        <v>188</v>
      </c>
      <c r="D144" s="79" t="s">
        <v>190</v>
      </c>
      <c r="E144" s="80" t="s">
        <v>85</v>
      </c>
      <c r="F144" s="80" t="s">
        <v>222</v>
      </c>
      <c r="G144" s="81" t="s">
        <v>416</v>
      </c>
      <c r="H144" s="81" t="s">
        <v>416</v>
      </c>
      <c r="I144" s="81" t="s">
        <v>416</v>
      </c>
      <c r="J144" s="81" t="s">
        <v>416</v>
      </c>
      <c r="K144" s="81" t="s">
        <v>416</v>
      </c>
      <c r="L144" s="81" t="s">
        <v>416</v>
      </c>
      <c r="M144" s="81" t="s">
        <v>416</v>
      </c>
      <c r="N144" s="81" t="s">
        <v>416</v>
      </c>
      <c r="O144" s="81">
        <v>24.7455</v>
      </c>
      <c r="P144" s="81">
        <v>24.7455</v>
      </c>
      <c r="Q144" s="81">
        <v>24.7455</v>
      </c>
      <c r="R144" s="81">
        <v>24.7455</v>
      </c>
      <c r="S144" s="81">
        <v>24.745500000000003</v>
      </c>
      <c r="T144" s="81">
        <v>24.7455</v>
      </c>
      <c r="U144" s="81">
        <v>24.7455</v>
      </c>
      <c r="V144" s="81">
        <v>24.745499999999996</v>
      </c>
      <c r="W144" s="81">
        <v>24.7455</v>
      </c>
      <c r="X144" s="81">
        <v>24.7455</v>
      </c>
      <c r="Y144" s="81">
        <v>24.745499999999996</v>
      </c>
      <c r="Z144" s="81">
        <v>24.7455</v>
      </c>
      <c r="AA144" s="81">
        <v>24.7455</v>
      </c>
      <c r="AB144" s="81">
        <v>24.7455</v>
      </c>
      <c r="AC144" s="81">
        <v>24.7455</v>
      </c>
      <c r="AD144" s="81">
        <v>24.7455</v>
      </c>
      <c r="AE144" s="81">
        <v>24.7455</v>
      </c>
      <c r="AF144" s="81">
        <v>24.7455</v>
      </c>
      <c r="AG144" s="81">
        <v>24.7455</v>
      </c>
      <c r="AH144" s="81">
        <v>24.745500000000003</v>
      </c>
      <c r="AI144" s="81">
        <v>24.745500000000003</v>
      </c>
      <c r="AJ144" s="81">
        <v>24.745500000000003</v>
      </c>
      <c r="AK144" s="81">
        <v>24.7455</v>
      </c>
    </row>
    <row r="145" spans="1:37" ht="15" outlineLevel="2" x14ac:dyDescent="0.25">
      <c r="A145" s="82" t="s">
        <v>186</v>
      </c>
      <c r="B145" s="82" t="s">
        <v>177</v>
      </c>
      <c r="C145" s="82" t="s">
        <v>188</v>
      </c>
      <c r="D145" s="82" t="s">
        <v>191</v>
      </c>
      <c r="E145" s="83" t="s">
        <v>85</v>
      </c>
      <c r="F145" s="80" t="s">
        <v>222</v>
      </c>
      <c r="G145" s="81" t="s">
        <v>416</v>
      </c>
      <c r="H145" s="81" t="s">
        <v>416</v>
      </c>
      <c r="I145" s="81" t="s">
        <v>416</v>
      </c>
      <c r="J145" s="81" t="s">
        <v>416</v>
      </c>
      <c r="K145" s="81" t="s">
        <v>416</v>
      </c>
      <c r="L145" s="81" t="s">
        <v>416</v>
      </c>
      <c r="M145" s="81" t="s">
        <v>416</v>
      </c>
      <c r="N145" s="81" t="s">
        <v>416</v>
      </c>
      <c r="O145" s="81" t="s">
        <v>416</v>
      </c>
      <c r="P145" s="81" t="s">
        <v>416</v>
      </c>
      <c r="Q145" s="81" t="s">
        <v>416</v>
      </c>
      <c r="R145" s="81" t="s">
        <v>416</v>
      </c>
      <c r="S145" s="81">
        <v>24.364500000000007</v>
      </c>
      <c r="T145" s="81">
        <v>24.364500000000003</v>
      </c>
      <c r="U145" s="81">
        <v>24.3645</v>
      </c>
      <c r="V145" s="81">
        <v>24.3645</v>
      </c>
      <c r="W145" s="81">
        <v>24.3645</v>
      </c>
      <c r="X145" s="81">
        <v>24.364500000000007</v>
      </c>
      <c r="Y145" s="81">
        <v>24.364500000000003</v>
      </c>
      <c r="Z145" s="81">
        <v>24.3645</v>
      </c>
      <c r="AA145" s="81">
        <v>24.364500000000003</v>
      </c>
      <c r="AB145" s="81">
        <v>24.3645</v>
      </c>
      <c r="AC145" s="81">
        <v>24.3645</v>
      </c>
      <c r="AD145" s="81">
        <v>24.364499999999996</v>
      </c>
      <c r="AE145" s="81">
        <v>24.364500000000003</v>
      </c>
      <c r="AF145" s="81">
        <v>24.364500000000003</v>
      </c>
      <c r="AG145" s="81">
        <v>24.364500000000007</v>
      </c>
      <c r="AH145" s="81">
        <v>24.3645</v>
      </c>
      <c r="AI145" s="81">
        <v>24.364499999999996</v>
      </c>
      <c r="AJ145" s="81">
        <v>24.364500000000003</v>
      </c>
      <c r="AK145" s="81">
        <v>24.3645</v>
      </c>
    </row>
    <row r="146" spans="1:37" ht="15" outlineLevel="2" x14ac:dyDescent="0.25">
      <c r="A146" s="79" t="s">
        <v>186</v>
      </c>
      <c r="B146" s="79" t="s">
        <v>177</v>
      </c>
      <c r="C146" s="79" t="s">
        <v>188</v>
      </c>
      <c r="D146" s="79" t="s">
        <v>192</v>
      </c>
      <c r="E146" s="80" t="s">
        <v>85</v>
      </c>
      <c r="F146" s="80" t="s">
        <v>222</v>
      </c>
      <c r="G146" s="81" t="s">
        <v>416</v>
      </c>
      <c r="H146" s="81" t="s">
        <v>416</v>
      </c>
      <c r="I146" s="81" t="s">
        <v>416</v>
      </c>
      <c r="J146" s="81" t="s">
        <v>416</v>
      </c>
      <c r="K146" s="81" t="s">
        <v>416</v>
      </c>
      <c r="L146" s="81" t="s">
        <v>416</v>
      </c>
      <c r="M146" s="81" t="s">
        <v>416</v>
      </c>
      <c r="N146" s="81" t="s">
        <v>416</v>
      </c>
      <c r="O146" s="81" t="s">
        <v>416</v>
      </c>
      <c r="P146" s="81" t="s">
        <v>416</v>
      </c>
      <c r="Q146" s="81" t="s">
        <v>416</v>
      </c>
      <c r="R146" s="81" t="s">
        <v>416</v>
      </c>
      <c r="S146" s="81" t="s">
        <v>416</v>
      </c>
      <c r="T146" s="81" t="s">
        <v>416</v>
      </c>
      <c r="U146" s="81" t="s">
        <v>416</v>
      </c>
      <c r="V146" s="81" t="s">
        <v>416</v>
      </c>
      <c r="W146" s="81">
        <v>1.6280000000000006</v>
      </c>
      <c r="X146" s="81">
        <v>1.6279999999999999</v>
      </c>
      <c r="Y146" s="81">
        <v>1.6279999999999999</v>
      </c>
      <c r="Z146" s="81">
        <v>1.6279999999999997</v>
      </c>
      <c r="AA146" s="81">
        <v>1.6280000000000001</v>
      </c>
      <c r="AB146" s="81">
        <v>1.6280000000000001</v>
      </c>
      <c r="AC146" s="81">
        <v>1.6279999999999999</v>
      </c>
      <c r="AD146" s="81">
        <v>1.6280000000000001</v>
      </c>
      <c r="AE146" s="81">
        <v>1.6279999999999997</v>
      </c>
      <c r="AF146" s="81">
        <v>1.6279999999999999</v>
      </c>
      <c r="AG146" s="81">
        <v>1.6280000000000001</v>
      </c>
      <c r="AH146" s="81">
        <v>1.6280000000000001</v>
      </c>
      <c r="AI146" s="81">
        <v>1.6280000000000001</v>
      </c>
      <c r="AJ146" s="81">
        <v>1.6280000000000001</v>
      </c>
      <c r="AK146" s="81">
        <v>1.6279999999999999</v>
      </c>
    </row>
    <row r="147" spans="1:37" ht="15" outlineLevel="2" x14ac:dyDescent="0.25">
      <c r="A147" s="82" t="s">
        <v>186</v>
      </c>
      <c r="B147" s="82" t="s">
        <v>177</v>
      </c>
      <c r="C147" s="82" t="s">
        <v>188</v>
      </c>
      <c r="D147" s="82" t="s">
        <v>193</v>
      </c>
      <c r="E147" s="83" t="s">
        <v>85</v>
      </c>
      <c r="F147" s="80" t="s">
        <v>222</v>
      </c>
      <c r="G147" s="81" t="s">
        <v>416</v>
      </c>
      <c r="H147" s="81" t="s">
        <v>416</v>
      </c>
      <c r="I147" s="81" t="s">
        <v>416</v>
      </c>
      <c r="J147" s="81" t="s">
        <v>416</v>
      </c>
      <c r="K147" s="81" t="s">
        <v>416</v>
      </c>
      <c r="L147" s="81" t="s">
        <v>416</v>
      </c>
      <c r="M147" s="81" t="s">
        <v>416</v>
      </c>
      <c r="N147" s="81" t="s">
        <v>416</v>
      </c>
      <c r="O147" s="81" t="s">
        <v>416</v>
      </c>
      <c r="P147" s="81" t="s">
        <v>416</v>
      </c>
      <c r="Q147" s="81" t="s">
        <v>416</v>
      </c>
      <c r="R147" s="81" t="s">
        <v>416</v>
      </c>
      <c r="S147" s="81" t="s">
        <v>416</v>
      </c>
      <c r="T147" s="81" t="s">
        <v>416</v>
      </c>
      <c r="U147" s="81" t="s">
        <v>416</v>
      </c>
      <c r="V147" s="81" t="s">
        <v>416</v>
      </c>
      <c r="W147" s="81" t="s">
        <v>416</v>
      </c>
      <c r="X147" s="81" t="s">
        <v>416</v>
      </c>
      <c r="Y147" s="81" t="s">
        <v>416</v>
      </c>
      <c r="Z147" s="81" t="s">
        <v>416</v>
      </c>
      <c r="AA147" s="81" t="s">
        <v>416</v>
      </c>
      <c r="AB147" s="81">
        <v>1.6279999999999999</v>
      </c>
      <c r="AC147" s="81">
        <v>1.6279999999999999</v>
      </c>
      <c r="AD147" s="81">
        <v>1.6279999999999999</v>
      </c>
      <c r="AE147" s="81">
        <v>1.6279999999999994</v>
      </c>
      <c r="AF147" s="81">
        <v>1.6280000000000003</v>
      </c>
      <c r="AG147" s="81">
        <v>1.6279999999999997</v>
      </c>
      <c r="AH147" s="81">
        <v>1.6279999999999997</v>
      </c>
      <c r="AI147" s="81">
        <v>1.6280000000000001</v>
      </c>
      <c r="AJ147" s="81">
        <v>1.6280000000000001</v>
      </c>
      <c r="AK147" s="81">
        <v>1.6280000000000001</v>
      </c>
    </row>
    <row r="148" spans="1:37" ht="15" outlineLevel="2" x14ac:dyDescent="0.25">
      <c r="A148" s="79" t="s">
        <v>186</v>
      </c>
      <c r="B148" s="79" t="s">
        <v>177</v>
      </c>
      <c r="C148" s="79" t="s">
        <v>188</v>
      </c>
      <c r="D148" s="79" t="s">
        <v>194</v>
      </c>
      <c r="E148" s="80" t="s">
        <v>85</v>
      </c>
      <c r="F148" s="80" t="s">
        <v>222</v>
      </c>
      <c r="G148" s="81" t="s">
        <v>416</v>
      </c>
      <c r="H148" s="81" t="s">
        <v>416</v>
      </c>
      <c r="I148" s="81" t="s">
        <v>416</v>
      </c>
      <c r="J148" s="81" t="s">
        <v>416</v>
      </c>
      <c r="K148" s="81" t="s">
        <v>416</v>
      </c>
      <c r="L148" s="81" t="s">
        <v>416</v>
      </c>
      <c r="M148" s="81" t="s">
        <v>416</v>
      </c>
      <c r="N148" s="81" t="s">
        <v>416</v>
      </c>
      <c r="O148" s="81" t="s">
        <v>416</v>
      </c>
      <c r="P148" s="81" t="s">
        <v>416</v>
      </c>
      <c r="Q148" s="81" t="s">
        <v>416</v>
      </c>
      <c r="R148" s="81" t="s">
        <v>416</v>
      </c>
      <c r="S148" s="81" t="s">
        <v>416</v>
      </c>
      <c r="T148" s="81" t="s">
        <v>416</v>
      </c>
      <c r="U148" s="81" t="s">
        <v>416</v>
      </c>
      <c r="V148" s="81" t="s">
        <v>416</v>
      </c>
      <c r="W148" s="81" t="s">
        <v>416</v>
      </c>
      <c r="X148" s="81" t="s">
        <v>416</v>
      </c>
      <c r="Y148" s="81" t="s">
        <v>416</v>
      </c>
      <c r="Z148" s="81" t="s">
        <v>416</v>
      </c>
      <c r="AA148" s="81" t="s">
        <v>416</v>
      </c>
      <c r="AB148" s="81" t="s">
        <v>416</v>
      </c>
      <c r="AC148" s="81" t="s">
        <v>416</v>
      </c>
      <c r="AD148" s="81" t="s">
        <v>416</v>
      </c>
      <c r="AE148" s="81" t="s">
        <v>416</v>
      </c>
      <c r="AF148" s="81">
        <v>1.6279999999999999</v>
      </c>
      <c r="AG148" s="81">
        <v>1.6280000000000001</v>
      </c>
      <c r="AH148" s="81">
        <v>1.6279999999999994</v>
      </c>
      <c r="AI148" s="81">
        <v>1.6279999999999999</v>
      </c>
      <c r="AJ148" s="81">
        <v>1.6279999999999999</v>
      </c>
      <c r="AK148" s="81">
        <v>1.6280000000000003</v>
      </c>
    </row>
    <row r="149" spans="1:37" ht="15" outlineLevel="2" x14ac:dyDescent="0.25">
      <c r="A149" s="82" t="s">
        <v>186</v>
      </c>
      <c r="B149" s="82" t="s">
        <v>177</v>
      </c>
      <c r="C149" s="82" t="s">
        <v>195</v>
      </c>
      <c r="D149" s="82" t="s">
        <v>114</v>
      </c>
      <c r="E149" s="83" t="s">
        <v>85</v>
      </c>
      <c r="F149" s="80" t="s">
        <v>222</v>
      </c>
      <c r="G149" s="81">
        <v>31.400000000000002</v>
      </c>
      <c r="H149" s="81">
        <v>31.399999999999995</v>
      </c>
      <c r="I149" s="81">
        <v>31.400000000000002</v>
      </c>
      <c r="J149" s="81">
        <v>31.399999999999995</v>
      </c>
      <c r="K149" s="81">
        <v>31.399999999999995</v>
      </c>
      <c r="L149" s="81">
        <v>31.399999999999995</v>
      </c>
      <c r="M149" s="81">
        <v>31.399999999999995</v>
      </c>
      <c r="N149" s="81">
        <v>31.399999999999995</v>
      </c>
      <c r="O149" s="81">
        <v>31.400000000000002</v>
      </c>
      <c r="P149" s="81">
        <v>31.400000000000002</v>
      </c>
      <c r="Q149" s="81">
        <v>31.400000000000002</v>
      </c>
      <c r="R149" s="81">
        <v>31.400000000000002</v>
      </c>
      <c r="S149" s="81">
        <v>31.399999999999995</v>
      </c>
      <c r="T149" s="81">
        <v>31.399999999999995</v>
      </c>
      <c r="U149" s="81">
        <v>31.399999999999995</v>
      </c>
      <c r="V149" s="81">
        <v>31.400000000000002</v>
      </c>
      <c r="W149" s="81">
        <v>31.400000000000002</v>
      </c>
      <c r="X149" s="81">
        <v>31.400000000000002</v>
      </c>
      <c r="Y149" s="81">
        <v>31.400000000000002</v>
      </c>
      <c r="Z149" s="81">
        <v>31.400000000000002</v>
      </c>
      <c r="AA149" s="81">
        <v>31.400000000000002</v>
      </c>
      <c r="AB149" s="81">
        <v>31.400000000000002</v>
      </c>
      <c r="AC149" s="81">
        <v>31.400000000000002</v>
      </c>
      <c r="AD149" s="81">
        <v>31.400000000000002</v>
      </c>
      <c r="AE149" s="81">
        <v>31.399999999999995</v>
      </c>
      <c r="AF149" s="81">
        <v>31.400000000000002</v>
      </c>
      <c r="AG149" s="81">
        <v>31.400000000000002</v>
      </c>
      <c r="AH149" s="81">
        <v>31.400000000000009</v>
      </c>
      <c r="AI149" s="81">
        <v>31.399999999999995</v>
      </c>
      <c r="AJ149" s="81">
        <v>31.400000000000002</v>
      </c>
      <c r="AK149" s="81">
        <v>31.399999999999991</v>
      </c>
    </row>
    <row r="150" spans="1:37" ht="15" outlineLevel="2" x14ac:dyDescent="0.25">
      <c r="A150" s="79" t="s">
        <v>186</v>
      </c>
      <c r="B150" s="79" t="s">
        <v>177</v>
      </c>
      <c r="C150" s="79" t="s">
        <v>195</v>
      </c>
      <c r="D150" s="79" t="s">
        <v>189</v>
      </c>
      <c r="E150" s="80" t="s">
        <v>85</v>
      </c>
      <c r="F150" s="80" t="s">
        <v>222</v>
      </c>
      <c r="G150" s="81" t="s">
        <v>416</v>
      </c>
      <c r="H150" s="81" t="s">
        <v>416</v>
      </c>
      <c r="I150" s="81" t="s">
        <v>416</v>
      </c>
      <c r="J150" s="81" t="s">
        <v>416</v>
      </c>
      <c r="K150" s="81" t="s">
        <v>416</v>
      </c>
      <c r="L150" s="81">
        <v>31.399999999999995</v>
      </c>
      <c r="M150" s="81">
        <v>31.400000000000002</v>
      </c>
      <c r="N150" s="81">
        <v>31.400000000000002</v>
      </c>
      <c r="O150" s="81">
        <v>31.399999999999995</v>
      </c>
      <c r="P150" s="81">
        <v>31.399999999999995</v>
      </c>
      <c r="Q150" s="81">
        <v>31.400000000000002</v>
      </c>
      <c r="R150" s="81">
        <v>31.400000000000002</v>
      </c>
      <c r="S150" s="81">
        <v>31.400000000000002</v>
      </c>
      <c r="T150" s="81">
        <v>31.400000000000002</v>
      </c>
      <c r="U150" s="81">
        <v>31.399999999999995</v>
      </c>
      <c r="V150" s="81">
        <v>31.400000000000002</v>
      </c>
      <c r="W150" s="81">
        <v>31.399999999999995</v>
      </c>
      <c r="X150" s="81">
        <v>31.400000000000002</v>
      </c>
      <c r="Y150" s="81">
        <v>31.399999999999995</v>
      </c>
      <c r="Z150" s="81">
        <v>31.400000000000002</v>
      </c>
      <c r="AA150" s="81">
        <v>31.400000000000002</v>
      </c>
      <c r="AB150" s="81">
        <v>31.400000000000002</v>
      </c>
      <c r="AC150" s="81">
        <v>31.400000000000009</v>
      </c>
      <c r="AD150" s="81">
        <v>31.400000000000002</v>
      </c>
      <c r="AE150" s="81">
        <v>31.399999999999995</v>
      </c>
      <c r="AF150" s="81">
        <v>31.400000000000002</v>
      </c>
      <c r="AG150" s="81">
        <v>31.399999999999995</v>
      </c>
      <c r="AH150" s="81">
        <v>31.400000000000002</v>
      </c>
      <c r="AI150" s="81">
        <v>31.399999999999995</v>
      </c>
      <c r="AJ150" s="81">
        <v>31.400000000000002</v>
      </c>
      <c r="AK150" s="81">
        <v>31.399999999999995</v>
      </c>
    </row>
    <row r="151" spans="1:37" ht="15" outlineLevel="2" x14ac:dyDescent="0.25">
      <c r="A151" s="82" t="s">
        <v>186</v>
      </c>
      <c r="B151" s="82" t="s">
        <v>177</v>
      </c>
      <c r="C151" s="82" t="s">
        <v>195</v>
      </c>
      <c r="D151" s="82" t="s">
        <v>190</v>
      </c>
      <c r="E151" s="83" t="s">
        <v>85</v>
      </c>
      <c r="F151" s="80" t="s">
        <v>222</v>
      </c>
      <c r="G151" s="81" t="s">
        <v>416</v>
      </c>
      <c r="H151" s="81" t="s">
        <v>416</v>
      </c>
      <c r="I151" s="81" t="s">
        <v>416</v>
      </c>
      <c r="J151" s="81" t="s">
        <v>416</v>
      </c>
      <c r="K151" s="81" t="s">
        <v>416</v>
      </c>
      <c r="L151" s="81" t="s">
        <v>416</v>
      </c>
      <c r="M151" s="81" t="s">
        <v>416</v>
      </c>
      <c r="N151" s="81" t="s">
        <v>416</v>
      </c>
      <c r="O151" s="81">
        <v>24.7455</v>
      </c>
      <c r="P151" s="81">
        <v>24.745499999999996</v>
      </c>
      <c r="Q151" s="81">
        <v>24.745500000000003</v>
      </c>
      <c r="R151" s="81">
        <v>24.7455</v>
      </c>
      <c r="S151" s="81">
        <v>24.7455</v>
      </c>
      <c r="T151" s="81">
        <v>24.745499999999996</v>
      </c>
      <c r="U151" s="81">
        <v>24.7455</v>
      </c>
      <c r="V151" s="81">
        <v>24.745499999999996</v>
      </c>
      <c r="W151" s="81">
        <v>24.7455</v>
      </c>
      <c r="X151" s="81">
        <v>24.7455</v>
      </c>
      <c r="Y151" s="81">
        <v>24.745500000000003</v>
      </c>
      <c r="Z151" s="81">
        <v>24.745499999999996</v>
      </c>
      <c r="AA151" s="81">
        <v>24.7455</v>
      </c>
      <c r="AB151" s="81">
        <v>24.7455</v>
      </c>
      <c r="AC151" s="81">
        <v>24.7455</v>
      </c>
      <c r="AD151" s="81">
        <v>24.745499999999996</v>
      </c>
      <c r="AE151" s="81">
        <v>24.7455</v>
      </c>
      <c r="AF151" s="81">
        <v>24.7455</v>
      </c>
      <c r="AG151" s="81">
        <v>24.745499999999996</v>
      </c>
      <c r="AH151" s="81">
        <v>24.7455</v>
      </c>
      <c r="AI151" s="81">
        <v>24.7455</v>
      </c>
      <c r="AJ151" s="81">
        <v>24.745500000000003</v>
      </c>
      <c r="AK151" s="81">
        <v>24.745499999999996</v>
      </c>
    </row>
    <row r="152" spans="1:37" ht="15" outlineLevel="2" x14ac:dyDescent="0.25">
      <c r="A152" s="79" t="s">
        <v>186</v>
      </c>
      <c r="B152" s="79" t="s">
        <v>177</v>
      </c>
      <c r="C152" s="79" t="s">
        <v>195</v>
      </c>
      <c r="D152" s="79" t="s">
        <v>191</v>
      </c>
      <c r="E152" s="80" t="s">
        <v>85</v>
      </c>
      <c r="F152" s="80" t="s">
        <v>222</v>
      </c>
      <c r="G152" s="81" t="s">
        <v>416</v>
      </c>
      <c r="H152" s="81" t="s">
        <v>416</v>
      </c>
      <c r="I152" s="81" t="s">
        <v>416</v>
      </c>
      <c r="J152" s="81" t="s">
        <v>416</v>
      </c>
      <c r="K152" s="81" t="s">
        <v>416</v>
      </c>
      <c r="L152" s="81" t="s">
        <v>416</v>
      </c>
      <c r="M152" s="81" t="s">
        <v>416</v>
      </c>
      <c r="N152" s="81" t="s">
        <v>416</v>
      </c>
      <c r="O152" s="81" t="s">
        <v>416</v>
      </c>
      <c r="P152" s="81" t="s">
        <v>416</v>
      </c>
      <c r="Q152" s="81" t="s">
        <v>416</v>
      </c>
      <c r="R152" s="81" t="s">
        <v>416</v>
      </c>
      <c r="S152" s="81">
        <v>24.364499999999996</v>
      </c>
      <c r="T152" s="81">
        <v>24.364500000000003</v>
      </c>
      <c r="U152" s="81">
        <v>24.3645</v>
      </c>
      <c r="V152" s="81">
        <v>24.364500000000003</v>
      </c>
      <c r="W152" s="81">
        <v>24.3645</v>
      </c>
      <c r="X152" s="81">
        <v>24.3645</v>
      </c>
      <c r="Y152" s="81">
        <v>24.364500000000003</v>
      </c>
      <c r="Z152" s="81">
        <v>24.3645</v>
      </c>
      <c r="AA152" s="81">
        <v>24.364500000000007</v>
      </c>
      <c r="AB152" s="81">
        <v>24.364500000000003</v>
      </c>
      <c r="AC152" s="81">
        <v>24.364500000000007</v>
      </c>
      <c r="AD152" s="81">
        <v>24.364499999999996</v>
      </c>
      <c r="AE152" s="81">
        <v>24.3645</v>
      </c>
      <c r="AF152" s="81">
        <v>24.364500000000003</v>
      </c>
      <c r="AG152" s="81">
        <v>24.364500000000003</v>
      </c>
      <c r="AH152" s="81">
        <v>24.3645</v>
      </c>
      <c r="AI152" s="81">
        <v>24.3645</v>
      </c>
      <c r="AJ152" s="81">
        <v>24.364500000000003</v>
      </c>
      <c r="AK152" s="81">
        <v>24.364499999999996</v>
      </c>
    </row>
    <row r="153" spans="1:37" ht="15" outlineLevel="2" x14ac:dyDescent="0.25">
      <c r="A153" s="82" t="s">
        <v>186</v>
      </c>
      <c r="B153" s="82" t="s">
        <v>177</v>
      </c>
      <c r="C153" s="82" t="s">
        <v>195</v>
      </c>
      <c r="D153" s="82" t="s">
        <v>192</v>
      </c>
      <c r="E153" s="83" t="s">
        <v>85</v>
      </c>
      <c r="F153" s="80" t="s">
        <v>222</v>
      </c>
      <c r="G153" s="81" t="s">
        <v>416</v>
      </c>
      <c r="H153" s="81" t="s">
        <v>416</v>
      </c>
      <c r="I153" s="81" t="s">
        <v>416</v>
      </c>
      <c r="J153" s="81" t="s">
        <v>416</v>
      </c>
      <c r="K153" s="81" t="s">
        <v>416</v>
      </c>
      <c r="L153" s="81" t="s">
        <v>416</v>
      </c>
      <c r="M153" s="81" t="s">
        <v>416</v>
      </c>
      <c r="N153" s="81" t="s">
        <v>416</v>
      </c>
      <c r="O153" s="81" t="s">
        <v>416</v>
      </c>
      <c r="P153" s="81" t="s">
        <v>416</v>
      </c>
      <c r="Q153" s="81" t="s">
        <v>416</v>
      </c>
      <c r="R153" s="81" t="s">
        <v>416</v>
      </c>
      <c r="S153" s="81" t="s">
        <v>416</v>
      </c>
      <c r="T153" s="81" t="s">
        <v>416</v>
      </c>
      <c r="U153" s="81" t="s">
        <v>416</v>
      </c>
      <c r="V153" s="81" t="s">
        <v>416</v>
      </c>
      <c r="W153" s="81">
        <v>1.6279999999999999</v>
      </c>
      <c r="X153" s="81">
        <v>1.6279999999999999</v>
      </c>
      <c r="Y153" s="81">
        <v>1.6279999999999999</v>
      </c>
      <c r="Z153" s="81">
        <v>1.6280000000000001</v>
      </c>
      <c r="AA153" s="81">
        <v>1.6280000000000003</v>
      </c>
      <c r="AB153" s="81">
        <v>1.6280000000000001</v>
      </c>
      <c r="AC153" s="81">
        <v>1.6280000000000001</v>
      </c>
      <c r="AD153" s="81">
        <v>1.6279999999999999</v>
      </c>
      <c r="AE153" s="81">
        <v>1.6279999999999999</v>
      </c>
      <c r="AF153" s="81">
        <v>1.6279999999999999</v>
      </c>
      <c r="AG153" s="81">
        <v>1.6279999999999999</v>
      </c>
      <c r="AH153" s="81">
        <v>1.6280000000000001</v>
      </c>
      <c r="AI153" s="81">
        <v>1.6280000000000003</v>
      </c>
      <c r="AJ153" s="81">
        <v>1.6279999999999999</v>
      </c>
      <c r="AK153" s="81">
        <v>1.6279999999999997</v>
      </c>
    </row>
    <row r="154" spans="1:37" ht="15" outlineLevel="2" x14ac:dyDescent="0.25">
      <c r="A154" s="79" t="s">
        <v>186</v>
      </c>
      <c r="B154" s="79" t="s">
        <v>177</v>
      </c>
      <c r="C154" s="79" t="s">
        <v>195</v>
      </c>
      <c r="D154" s="79" t="s">
        <v>193</v>
      </c>
      <c r="E154" s="80" t="s">
        <v>85</v>
      </c>
      <c r="F154" s="80" t="s">
        <v>222</v>
      </c>
      <c r="G154" s="81" t="s">
        <v>416</v>
      </c>
      <c r="H154" s="81" t="s">
        <v>416</v>
      </c>
      <c r="I154" s="81" t="s">
        <v>416</v>
      </c>
      <c r="J154" s="81" t="s">
        <v>416</v>
      </c>
      <c r="K154" s="81" t="s">
        <v>416</v>
      </c>
      <c r="L154" s="81" t="s">
        <v>416</v>
      </c>
      <c r="M154" s="81" t="s">
        <v>416</v>
      </c>
      <c r="N154" s="81" t="s">
        <v>416</v>
      </c>
      <c r="O154" s="81" t="s">
        <v>416</v>
      </c>
      <c r="P154" s="81" t="s">
        <v>416</v>
      </c>
      <c r="Q154" s="81" t="s">
        <v>416</v>
      </c>
      <c r="R154" s="81" t="s">
        <v>416</v>
      </c>
      <c r="S154" s="81" t="s">
        <v>416</v>
      </c>
      <c r="T154" s="81" t="s">
        <v>416</v>
      </c>
      <c r="U154" s="81" t="s">
        <v>416</v>
      </c>
      <c r="V154" s="81" t="s">
        <v>416</v>
      </c>
      <c r="W154" s="81" t="s">
        <v>416</v>
      </c>
      <c r="X154" s="81" t="s">
        <v>416</v>
      </c>
      <c r="Y154" s="81" t="s">
        <v>416</v>
      </c>
      <c r="Z154" s="81" t="s">
        <v>416</v>
      </c>
      <c r="AA154" s="81" t="s">
        <v>416</v>
      </c>
      <c r="AB154" s="81">
        <v>1.6280000000000001</v>
      </c>
      <c r="AC154" s="81">
        <v>1.6280000000000001</v>
      </c>
      <c r="AD154" s="81">
        <v>1.6279999999999997</v>
      </c>
      <c r="AE154" s="81">
        <v>1.6279999999999999</v>
      </c>
      <c r="AF154" s="81">
        <v>1.6280000000000003</v>
      </c>
      <c r="AG154" s="81">
        <v>1.6279999999999999</v>
      </c>
      <c r="AH154" s="81">
        <v>1.6280000000000003</v>
      </c>
      <c r="AI154" s="81">
        <v>1.6279999999999999</v>
      </c>
      <c r="AJ154" s="81">
        <v>1.6280000000000001</v>
      </c>
      <c r="AK154" s="81">
        <v>1.6280000000000001</v>
      </c>
    </row>
    <row r="155" spans="1:37" ht="15" outlineLevel="2" x14ac:dyDescent="0.25">
      <c r="A155" s="82" t="s">
        <v>186</v>
      </c>
      <c r="B155" s="82" t="s">
        <v>177</v>
      </c>
      <c r="C155" s="82" t="s">
        <v>195</v>
      </c>
      <c r="D155" s="82" t="s">
        <v>194</v>
      </c>
      <c r="E155" s="83" t="s">
        <v>85</v>
      </c>
      <c r="F155" s="80" t="s">
        <v>222</v>
      </c>
      <c r="G155" s="81" t="s">
        <v>416</v>
      </c>
      <c r="H155" s="81" t="s">
        <v>416</v>
      </c>
      <c r="I155" s="81" t="s">
        <v>416</v>
      </c>
      <c r="J155" s="81" t="s">
        <v>416</v>
      </c>
      <c r="K155" s="81" t="s">
        <v>416</v>
      </c>
      <c r="L155" s="81" t="s">
        <v>416</v>
      </c>
      <c r="M155" s="81" t="s">
        <v>416</v>
      </c>
      <c r="N155" s="81" t="s">
        <v>416</v>
      </c>
      <c r="O155" s="81" t="s">
        <v>416</v>
      </c>
      <c r="P155" s="81" t="s">
        <v>416</v>
      </c>
      <c r="Q155" s="81" t="s">
        <v>416</v>
      </c>
      <c r="R155" s="81" t="s">
        <v>416</v>
      </c>
      <c r="S155" s="81" t="s">
        <v>416</v>
      </c>
      <c r="T155" s="81" t="s">
        <v>416</v>
      </c>
      <c r="U155" s="81" t="s">
        <v>416</v>
      </c>
      <c r="V155" s="81" t="s">
        <v>416</v>
      </c>
      <c r="W155" s="81" t="s">
        <v>416</v>
      </c>
      <c r="X155" s="81" t="s">
        <v>416</v>
      </c>
      <c r="Y155" s="81" t="s">
        <v>416</v>
      </c>
      <c r="Z155" s="81" t="s">
        <v>416</v>
      </c>
      <c r="AA155" s="81" t="s">
        <v>416</v>
      </c>
      <c r="AB155" s="81" t="s">
        <v>416</v>
      </c>
      <c r="AC155" s="81" t="s">
        <v>416</v>
      </c>
      <c r="AD155" s="81" t="s">
        <v>416</v>
      </c>
      <c r="AE155" s="81" t="s">
        <v>416</v>
      </c>
      <c r="AF155" s="81">
        <v>1.6279999999999999</v>
      </c>
      <c r="AG155" s="81">
        <v>1.6279999999999999</v>
      </c>
      <c r="AH155" s="81">
        <v>1.6279999999999999</v>
      </c>
      <c r="AI155" s="81">
        <v>1.6280000000000001</v>
      </c>
      <c r="AJ155" s="81">
        <v>1.6279999999999999</v>
      </c>
      <c r="AK155" s="81">
        <v>1.6279999999999999</v>
      </c>
    </row>
    <row r="156" spans="1:37" ht="15" outlineLevel="2" x14ac:dyDescent="0.25">
      <c r="A156" s="79" t="s">
        <v>186</v>
      </c>
      <c r="B156" s="79" t="s">
        <v>177</v>
      </c>
      <c r="C156" s="79" t="s">
        <v>196</v>
      </c>
      <c r="D156" s="79" t="s">
        <v>114</v>
      </c>
      <c r="E156" s="80" t="s">
        <v>85</v>
      </c>
      <c r="F156" s="80" t="s">
        <v>222</v>
      </c>
      <c r="G156" s="81">
        <v>31.399999999999995</v>
      </c>
      <c r="H156" s="81">
        <v>31.399999999999995</v>
      </c>
      <c r="I156" s="81">
        <v>31.399999999999995</v>
      </c>
      <c r="J156" s="81">
        <v>31.399999999999995</v>
      </c>
      <c r="K156" s="81">
        <v>31.400000000000002</v>
      </c>
      <c r="L156" s="81">
        <v>31.399999999999995</v>
      </c>
      <c r="M156" s="81">
        <v>31.400000000000002</v>
      </c>
      <c r="N156" s="81">
        <v>31.400000000000009</v>
      </c>
      <c r="O156" s="81">
        <v>31.400000000000002</v>
      </c>
      <c r="P156" s="81">
        <v>31.400000000000002</v>
      </c>
      <c r="Q156" s="81">
        <v>31.400000000000002</v>
      </c>
      <c r="R156" s="81">
        <v>31.400000000000002</v>
      </c>
      <c r="S156" s="81">
        <v>31.399999999999995</v>
      </c>
      <c r="T156" s="81">
        <v>31.399999999999995</v>
      </c>
      <c r="U156" s="81">
        <v>31.400000000000002</v>
      </c>
      <c r="V156" s="81">
        <v>31.400000000000002</v>
      </c>
      <c r="W156" s="81">
        <v>31.400000000000002</v>
      </c>
      <c r="X156" s="81">
        <v>31.400000000000002</v>
      </c>
      <c r="Y156" s="81">
        <v>31.399999999999995</v>
      </c>
      <c r="Z156" s="81">
        <v>31.399999999999995</v>
      </c>
      <c r="AA156" s="81">
        <v>31.400000000000002</v>
      </c>
      <c r="AB156" s="81">
        <v>31.399999999999995</v>
      </c>
      <c r="AC156" s="81">
        <v>31.399999999999995</v>
      </c>
      <c r="AD156" s="81">
        <v>31.399999999999991</v>
      </c>
      <c r="AE156" s="81">
        <v>31.399999999999995</v>
      </c>
      <c r="AF156" s="81">
        <v>31.399999999999995</v>
      </c>
      <c r="AG156" s="81">
        <v>31.399999999999995</v>
      </c>
      <c r="AH156" s="81">
        <v>31.400000000000002</v>
      </c>
      <c r="AI156" s="81">
        <v>31.400000000000002</v>
      </c>
      <c r="AJ156" s="81">
        <v>31.400000000000002</v>
      </c>
      <c r="AK156" s="81">
        <v>31.399999999999995</v>
      </c>
    </row>
    <row r="157" spans="1:37" ht="15" outlineLevel="2" x14ac:dyDescent="0.25">
      <c r="A157" s="82" t="s">
        <v>186</v>
      </c>
      <c r="B157" s="82" t="s">
        <v>177</v>
      </c>
      <c r="C157" s="82" t="s">
        <v>196</v>
      </c>
      <c r="D157" s="82" t="s">
        <v>189</v>
      </c>
      <c r="E157" s="83" t="s">
        <v>85</v>
      </c>
      <c r="F157" s="80" t="s">
        <v>222</v>
      </c>
      <c r="G157" s="81" t="s">
        <v>416</v>
      </c>
      <c r="H157" s="81" t="s">
        <v>416</v>
      </c>
      <c r="I157" s="81" t="s">
        <v>416</v>
      </c>
      <c r="J157" s="81" t="s">
        <v>416</v>
      </c>
      <c r="K157" s="81" t="s">
        <v>416</v>
      </c>
      <c r="L157" s="81">
        <v>31.400000000000002</v>
      </c>
      <c r="M157" s="81">
        <v>31.399999999999995</v>
      </c>
      <c r="N157" s="81">
        <v>31.400000000000002</v>
      </c>
      <c r="O157" s="81">
        <v>31.399999999999995</v>
      </c>
      <c r="P157" s="81">
        <v>31.399999999999995</v>
      </c>
      <c r="Q157" s="81">
        <v>31.400000000000002</v>
      </c>
      <c r="R157" s="81">
        <v>31.399999999999995</v>
      </c>
      <c r="S157" s="81">
        <v>31.399999999999995</v>
      </c>
      <c r="T157" s="81">
        <v>31.400000000000009</v>
      </c>
      <c r="U157" s="81">
        <v>31.399999999999995</v>
      </c>
      <c r="V157" s="81">
        <v>31.399999999999995</v>
      </c>
      <c r="W157" s="81">
        <v>31.400000000000002</v>
      </c>
      <c r="X157" s="81">
        <v>31.399999999999995</v>
      </c>
      <c r="Y157" s="81">
        <v>31.400000000000002</v>
      </c>
      <c r="Z157" s="81">
        <v>31.399999999999995</v>
      </c>
      <c r="AA157" s="81">
        <v>31.400000000000002</v>
      </c>
      <c r="AB157" s="81">
        <v>31.399999999999995</v>
      </c>
      <c r="AC157" s="81">
        <v>31.399999999999995</v>
      </c>
      <c r="AD157" s="81">
        <v>31.400000000000002</v>
      </c>
      <c r="AE157" s="81">
        <v>31.399999999999995</v>
      </c>
      <c r="AF157" s="81">
        <v>31.399999999999995</v>
      </c>
      <c r="AG157" s="81">
        <v>31.400000000000002</v>
      </c>
      <c r="AH157" s="81">
        <v>31.400000000000002</v>
      </c>
      <c r="AI157" s="81">
        <v>31.400000000000002</v>
      </c>
      <c r="AJ157" s="81">
        <v>31.400000000000002</v>
      </c>
      <c r="AK157" s="81">
        <v>31.400000000000002</v>
      </c>
    </row>
    <row r="158" spans="1:37" ht="15" outlineLevel="2" x14ac:dyDescent="0.25">
      <c r="A158" s="79" t="s">
        <v>186</v>
      </c>
      <c r="B158" s="79" t="s">
        <v>177</v>
      </c>
      <c r="C158" s="79" t="s">
        <v>196</v>
      </c>
      <c r="D158" s="79" t="s">
        <v>190</v>
      </c>
      <c r="E158" s="80" t="s">
        <v>85</v>
      </c>
      <c r="F158" s="80" t="s">
        <v>222</v>
      </c>
      <c r="G158" s="81" t="s">
        <v>416</v>
      </c>
      <c r="H158" s="81" t="s">
        <v>416</v>
      </c>
      <c r="I158" s="81" t="s">
        <v>416</v>
      </c>
      <c r="J158" s="81" t="s">
        <v>416</v>
      </c>
      <c r="K158" s="81" t="s">
        <v>416</v>
      </c>
      <c r="L158" s="81" t="s">
        <v>416</v>
      </c>
      <c r="M158" s="81" t="s">
        <v>416</v>
      </c>
      <c r="N158" s="81" t="s">
        <v>416</v>
      </c>
      <c r="O158" s="81">
        <v>24.7455</v>
      </c>
      <c r="P158" s="81">
        <v>24.7455</v>
      </c>
      <c r="Q158" s="81">
        <v>24.7455</v>
      </c>
      <c r="R158" s="81">
        <v>24.7455</v>
      </c>
      <c r="S158" s="81">
        <v>24.7455</v>
      </c>
      <c r="T158" s="81">
        <v>24.745499999999996</v>
      </c>
      <c r="U158" s="81">
        <v>24.745499999999996</v>
      </c>
      <c r="V158" s="81">
        <v>24.7455</v>
      </c>
      <c r="W158" s="81">
        <v>24.7455</v>
      </c>
      <c r="X158" s="81">
        <v>24.7455</v>
      </c>
      <c r="Y158" s="81">
        <v>24.7455</v>
      </c>
      <c r="Z158" s="81">
        <v>24.7455</v>
      </c>
      <c r="AA158" s="81">
        <v>24.7455</v>
      </c>
      <c r="AB158" s="81">
        <v>24.745499999999996</v>
      </c>
      <c r="AC158" s="81">
        <v>24.7455</v>
      </c>
      <c r="AD158" s="81">
        <v>24.745499999999996</v>
      </c>
      <c r="AE158" s="81">
        <v>24.7455</v>
      </c>
      <c r="AF158" s="81">
        <v>24.7455</v>
      </c>
      <c r="AG158" s="81">
        <v>24.7455</v>
      </c>
      <c r="AH158" s="81">
        <v>24.745500000000003</v>
      </c>
      <c r="AI158" s="81">
        <v>24.7455</v>
      </c>
      <c r="AJ158" s="81">
        <v>24.745500000000003</v>
      </c>
      <c r="AK158" s="81">
        <v>24.7455</v>
      </c>
    </row>
    <row r="159" spans="1:37" ht="15" outlineLevel="2" x14ac:dyDescent="0.25">
      <c r="A159" s="82" t="s">
        <v>186</v>
      </c>
      <c r="B159" s="82" t="s">
        <v>177</v>
      </c>
      <c r="C159" s="82" t="s">
        <v>196</v>
      </c>
      <c r="D159" s="82" t="s">
        <v>191</v>
      </c>
      <c r="E159" s="83" t="s">
        <v>85</v>
      </c>
      <c r="F159" s="80" t="s">
        <v>222</v>
      </c>
      <c r="G159" s="81" t="s">
        <v>416</v>
      </c>
      <c r="H159" s="81" t="s">
        <v>416</v>
      </c>
      <c r="I159" s="81" t="s">
        <v>416</v>
      </c>
      <c r="J159" s="81" t="s">
        <v>416</v>
      </c>
      <c r="K159" s="81" t="s">
        <v>416</v>
      </c>
      <c r="L159" s="81" t="s">
        <v>416</v>
      </c>
      <c r="M159" s="81" t="s">
        <v>416</v>
      </c>
      <c r="N159" s="81" t="s">
        <v>416</v>
      </c>
      <c r="O159" s="81" t="s">
        <v>416</v>
      </c>
      <c r="P159" s="81" t="s">
        <v>416</v>
      </c>
      <c r="Q159" s="81" t="s">
        <v>416</v>
      </c>
      <c r="R159" s="81" t="s">
        <v>416</v>
      </c>
      <c r="S159" s="81">
        <v>24.364500000000007</v>
      </c>
      <c r="T159" s="81">
        <v>24.364500000000003</v>
      </c>
      <c r="U159" s="81">
        <v>24.364500000000003</v>
      </c>
      <c r="V159" s="81">
        <v>24.3645</v>
      </c>
      <c r="W159" s="81">
        <v>24.364500000000003</v>
      </c>
      <c r="X159" s="81">
        <v>24.364500000000003</v>
      </c>
      <c r="Y159" s="81">
        <v>24.3645</v>
      </c>
      <c r="Z159" s="81">
        <v>24.364499999999996</v>
      </c>
      <c r="AA159" s="81">
        <v>24.3645</v>
      </c>
      <c r="AB159" s="81">
        <v>24.364500000000003</v>
      </c>
      <c r="AC159" s="81">
        <v>24.3645</v>
      </c>
      <c r="AD159" s="81">
        <v>24.3645</v>
      </c>
      <c r="AE159" s="81">
        <v>24.364499999999996</v>
      </c>
      <c r="AF159" s="81">
        <v>24.3645</v>
      </c>
      <c r="AG159" s="81">
        <v>24.3645</v>
      </c>
      <c r="AH159" s="81">
        <v>24.364500000000007</v>
      </c>
      <c r="AI159" s="81">
        <v>24.364499999999996</v>
      </c>
      <c r="AJ159" s="81">
        <v>24.3645</v>
      </c>
      <c r="AK159" s="81">
        <v>24.3645</v>
      </c>
    </row>
    <row r="160" spans="1:37" ht="15" outlineLevel="2" x14ac:dyDescent="0.25">
      <c r="A160" s="79" t="s">
        <v>186</v>
      </c>
      <c r="B160" s="79" t="s">
        <v>177</v>
      </c>
      <c r="C160" s="79" t="s">
        <v>196</v>
      </c>
      <c r="D160" s="79" t="s">
        <v>192</v>
      </c>
      <c r="E160" s="80" t="s">
        <v>85</v>
      </c>
      <c r="F160" s="80" t="s">
        <v>222</v>
      </c>
      <c r="G160" s="81" t="s">
        <v>416</v>
      </c>
      <c r="H160" s="81" t="s">
        <v>416</v>
      </c>
      <c r="I160" s="81" t="s">
        <v>416</v>
      </c>
      <c r="J160" s="81" t="s">
        <v>416</v>
      </c>
      <c r="K160" s="81" t="s">
        <v>416</v>
      </c>
      <c r="L160" s="81" t="s">
        <v>416</v>
      </c>
      <c r="M160" s="81" t="s">
        <v>416</v>
      </c>
      <c r="N160" s="81" t="s">
        <v>416</v>
      </c>
      <c r="O160" s="81" t="s">
        <v>416</v>
      </c>
      <c r="P160" s="81" t="s">
        <v>416</v>
      </c>
      <c r="Q160" s="81" t="s">
        <v>416</v>
      </c>
      <c r="R160" s="81" t="s">
        <v>416</v>
      </c>
      <c r="S160" s="81" t="s">
        <v>416</v>
      </c>
      <c r="T160" s="81" t="s">
        <v>416</v>
      </c>
      <c r="U160" s="81" t="s">
        <v>416</v>
      </c>
      <c r="V160" s="81" t="s">
        <v>416</v>
      </c>
      <c r="W160" s="81">
        <v>1.6280000000000001</v>
      </c>
      <c r="X160" s="81">
        <v>1.6279999999999997</v>
      </c>
      <c r="Y160" s="81" t="s">
        <v>416</v>
      </c>
      <c r="Z160" s="81" t="s">
        <v>416</v>
      </c>
      <c r="AA160" s="81" t="s">
        <v>416</v>
      </c>
      <c r="AB160" s="81">
        <v>1.6279999999999999</v>
      </c>
      <c r="AC160" s="81">
        <v>1.6279999999999999</v>
      </c>
      <c r="AD160" s="81">
        <v>1.6279999999999997</v>
      </c>
      <c r="AE160" s="81">
        <v>1.6279999999999997</v>
      </c>
      <c r="AF160" s="81">
        <v>1.6279999999999999</v>
      </c>
      <c r="AG160" s="81">
        <v>1.6280000000000001</v>
      </c>
      <c r="AH160" s="81">
        <v>1.6279999999999997</v>
      </c>
      <c r="AI160" s="81">
        <v>1.6279999999999997</v>
      </c>
      <c r="AJ160" s="81">
        <v>1.6280000000000001</v>
      </c>
      <c r="AK160" s="81">
        <v>1.6279999999999997</v>
      </c>
    </row>
    <row r="161" spans="1:37" ht="15" outlineLevel="2" x14ac:dyDescent="0.25">
      <c r="A161" s="82" t="s">
        <v>186</v>
      </c>
      <c r="B161" s="82" t="s">
        <v>177</v>
      </c>
      <c r="C161" s="82" t="s">
        <v>196</v>
      </c>
      <c r="D161" s="82" t="s">
        <v>193</v>
      </c>
      <c r="E161" s="83" t="s">
        <v>85</v>
      </c>
      <c r="F161" s="80" t="s">
        <v>222</v>
      </c>
      <c r="G161" s="81" t="s">
        <v>416</v>
      </c>
      <c r="H161" s="81" t="s">
        <v>416</v>
      </c>
      <c r="I161" s="81" t="s">
        <v>416</v>
      </c>
      <c r="J161" s="81" t="s">
        <v>416</v>
      </c>
      <c r="K161" s="81" t="s">
        <v>416</v>
      </c>
      <c r="L161" s="81" t="s">
        <v>416</v>
      </c>
      <c r="M161" s="81" t="s">
        <v>416</v>
      </c>
      <c r="N161" s="81" t="s">
        <v>416</v>
      </c>
      <c r="O161" s="81" t="s">
        <v>416</v>
      </c>
      <c r="P161" s="81" t="s">
        <v>416</v>
      </c>
      <c r="Q161" s="81" t="s">
        <v>416</v>
      </c>
      <c r="R161" s="81" t="s">
        <v>416</v>
      </c>
      <c r="S161" s="81" t="s">
        <v>416</v>
      </c>
      <c r="T161" s="81" t="s">
        <v>416</v>
      </c>
      <c r="U161" s="81" t="s">
        <v>416</v>
      </c>
      <c r="V161" s="81" t="s">
        <v>416</v>
      </c>
      <c r="W161" s="81" t="s">
        <v>416</v>
      </c>
      <c r="X161" s="81" t="s">
        <v>416</v>
      </c>
      <c r="Y161" s="81" t="s">
        <v>416</v>
      </c>
      <c r="Z161" s="81" t="s">
        <v>416</v>
      </c>
      <c r="AA161" s="81" t="s">
        <v>416</v>
      </c>
      <c r="AB161" s="81">
        <v>1.6279999999999999</v>
      </c>
      <c r="AC161" s="81">
        <v>1.6279999999999999</v>
      </c>
      <c r="AD161" s="81">
        <v>1.6279999999999999</v>
      </c>
      <c r="AE161" s="81">
        <v>1.6279999999999997</v>
      </c>
      <c r="AF161" s="81">
        <v>1.6279999999999994</v>
      </c>
      <c r="AG161" s="81">
        <v>1.6279999999999999</v>
      </c>
      <c r="AH161" s="81">
        <v>1.6279999999999999</v>
      </c>
      <c r="AI161" s="81">
        <v>1.6279999999999997</v>
      </c>
      <c r="AJ161" s="81">
        <v>1.6279999999999997</v>
      </c>
      <c r="AK161" s="81">
        <v>1.6279999999999994</v>
      </c>
    </row>
    <row r="162" spans="1:37" ht="15" outlineLevel="2" x14ac:dyDescent="0.25">
      <c r="A162" s="79" t="s">
        <v>186</v>
      </c>
      <c r="B162" s="79" t="s">
        <v>177</v>
      </c>
      <c r="C162" s="79" t="s">
        <v>196</v>
      </c>
      <c r="D162" s="79" t="s">
        <v>194</v>
      </c>
      <c r="E162" s="80" t="s">
        <v>85</v>
      </c>
      <c r="F162" s="80" t="s">
        <v>222</v>
      </c>
      <c r="G162" s="81" t="s">
        <v>416</v>
      </c>
      <c r="H162" s="81" t="s">
        <v>416</v>
      </c>
      <c r="I162" s="81" t="s">
        <v>416</v>
      </c>
      <c r="J162" s="81" t="s">
        <v>416</v>
      </c>
      <c r="K162" s="81" t="s">
        <v>416</v>
      </c>
      <c r="L162" s="81" t="s">
        <v>416</v>
      </c>
      <c r="M162" s="81" t="s">
        <v>416</v>
      </c>
      <c r="N162" s="81" t="s">
        <v>416</v>
      </c>
      <c r="O162" s="81" t="s">
        <v>416</v>
      </c>
      <c r="P162" s="81" t="s">
        <v>416</v>
      </c>
      <c r="Q162" s="81" t="s">
        <v>416</v>
      </c>
      <c r="R162" s="81" t="s">
        <v>416</v>
      </c>
      <c r="S162" s="81" t="s">
        <v>416</v>
      </c>
      <c r="T162" s="81" t="s">
        <v>416</v>
      </c>
      <c r="U162" s="81" t="s">
        <v>416</v>
      </c>
      <c r="V162" s="81" t="s">
        <v>416</v>
      </c>
      <c r="W162" s="81" t="s">
        <v>416</v>
      </c>
      <c r="X162" s="81" t="s">
        <v>416</v>
      </c>
      <c r="Y162" s="81" t="s">
        <v>416</v>
      </c>
      <c r="Z162" s="81" t="s">
        <v>416</v>
      </c>
      <c r="AA162" s="81" t="s">
        <v>416</v>
      </c>
      <c r="AB162" s="81" t="s">
        <v>416</v>
      </c>
      <c r="AC162" s="81" t="s">
        <v>416</v>
      </c>
      <c r="AD162" s="81" t="s">
        <v>416</v>
      </c>
      <c r="AE162" s="81" t="s">
        <v>416</v>
      </c>
      <c r="AF162" s="81">
        <v>1.6279999999999999</v>
      </c>
      <c r="AG162" s="81">
        <v>1.6279999999999999</v>
      </c>
      <c r="AH162" s="81">
        <v>1.6279999999999999</v>
      </c>
      <c r="AI162" s="81">
        <v>1.6279999999999999</v>
      </c>
      <c r="AJ162" s="81">
        <v>1.6279999999999999</v>
      </c>
      <c r="AK162" s="81">
        <v>1.6279999999999999</v>
      </c>
    </row>
    <row r="163" spans="1:37" ht="15" outlineLevel="2" x14ac:dyDescent="0.25">
      <c r="A163" s="82" t="s">
        <v>186</v>
      </c>
      <c r="B163" s="82" t="s">
        <v>177</v>
      </c>
      <c r="C163" s="82" t="s">
        <v>197</v>
      </c>
      <c r="D163" s="82" t="s">
        <v>114</v>
      </c>
      <c r="E163" s="83" t="s">
        <v>85</v>
      </c>
      <c r="F163" s="80" t="s">
        <v>222</v>
      </c>
      <c r="G163" s="81">
        <v>91.249999999999986</v>
      </c>
      <c r="H163" s="81">
        <v>91.249999999999986</v>
      </c>
      <c r="I163" s="81">
        <v>91.25</v>
      </c>
      <c r="J163" s="81">
        <v>91.249999999999986</v>
      </c>
      <c r="K163" s="81">
        <v>91.249999999999986</v>
      </c>
      <c r="L163" s="81">
        <v>91.25</v>
      </c>
      <c r="M163" s="81">
        <v>91.249999999999986</v>
      </c>
      <c r="N163" s="81">
        <v>91.249999999999986</v>
      </c>
      <c r="O163" s="81">
        <v>91.25</v>
      </c>
      <c r="P163" s="81">
        <v>91.249999999999986</v>
      </c>
      <c r="Q163" s="81">
        <v>91.25</v>
      </c>
      <c r="R163" s="81">
        <v>91.25</v>
      </c>
      <c r="S163" s="81">
        <v>91.249999999999986</v>
      </c>
      <c r="T163" s="81">
        <v>91.250000000000014</v>
      </c>
      <c r="U163" s="81">
        <v>91.25</v>
      </c>
      <c r="V163" s="81">
        <v>91.249999999999986</v>
      </c>
      <c r="W163" s="81">
        <v>91.250000000000014</v>
      </c>
      <c r="X163" s="81">
        <v>91.25</v>
      </c>
      <c r="Y163" s="81">
        <v>91.250000000000028</v>
      </c>
      <c r="Z163" s="81">
        <v>91.25</v>
      </c>
      <c r="AA163" s="81">
        <v>91.249999999999986</v>
      </c>
      <c r="AB163" s="81">
        <v>91.25</v>
      </c>
      <c r="AC163" s="81">
        <v>91.25</v>
      </c>
      <c r="AD163" s="81">
        <v>91.25</v>
      </c>
      <c r="AE163" s="81">
        <v>91.249999999999986</v>
      </c>
      <c r="AF163" s="81">
        <v>91.25</v>
      </c>
      <c r="AG163" s="81">
        <v>91.25</v>
      </c>
      <c r="AH163" s="81">
        <v>91.25</v>
      </c>
      <c r="AI163" s="81">
        <v>91.249999999999986</v>
      </c>
      <c r="AJ163" s="81">
        <v>91.25</v>
      </c>
      <c r="AK163" s="81">
        <v>91.25</v>
      </c>
    </row>
    <row r="164" spans="1:37" ht="15" outlineLevel="2" x14ac:dyDescent="0.25">
      <c r="A164" s="79" t="s">
        <v>186</v>
      </c>
      <c r="B164" s="79" t="s">
        <v>177</v>
      </c>
      <c r="C164" s="79" t="s">
        <v>197</v>
      </c>
      <c r="D164" s="79" t="s">
        <v>189</v>
      </c>
      <c r="E164" s="80" t="s">
        <v>85</v>
      </c>
      <c r="F164" s="80" t="s">
        <v>222</v>
      </c>
      <c r="G164" s="81" t="s">
        <v>416</v>
      </c>
      <c r="H164" s="81" t="s">
        <v>416</v>
      </c>
      <c r="I164" s="81" t="s">
        <v>416</v>
      </c>
      <c r="J164" s="81" t="s">
        <v>416</v>
      </c>
      <c r="K164" s="81" t="s">
        <v>416</v>
      </c>
      <c r="L164" s="81">
        <v>91.250000000000014</v>
      </c>
      <c r="M164" s="81">
        <v>91.25</v>
      </c>
      <c r="N164" s="81">
        <v>91.25</v>
      </c>
      <c r="O164" s="81">
        <v>91.250000000000014</v>
      </c>
      <c r="P164" s="81">
        <v>91.25</v>
      </c>
      <c r="Q164" s="81">
        <v>91.25</v>
      </c>
      <c r="R164" s="81">
        <v>91.25</v>
      </c>
      <c r="S164" s="81">
        <v>91.249999999999986</v>
      </c>
      <c r="T164" s="81">
        <v>91.249999999999986</v>
      </c>
      <c r="U164" s="81">
        <v>91.25</v>
      </c>
      <c r="V164" s="81">
        <v>91.25</v>
      </c>
      <c r="W164" s="81">
        <v>91.249999999999986</v>
      </c>
      <c r="X164" s="81">
        <v>91.249999999999986</v>
      </c>
      <c r="Y164" s="81">
        <v>91.249999999999986</v>
      </c>
      <c r="Z164" s="81">
        <v>91.250000000000014</v>
      </c>
      <c r="AA164" s="81">
        <v>91.25</v>
      </c>
      <c r="AB164" s="81">
        <v>91.25</v>
      </c>
      <c r="AC164" s="81">
        <v>91.249999999999986</v>
      </c>
      <c r="AD164" s="81">
        <v>91.25</v>
      </c>
      <c r="AE164" s="81">
        <v>91.25</v>
      </c>
      <c r="AF164" s="81">
        <v>91.25</v>
      </c>
      <c r="AG164" s="81">
        <v>91.25</v>
      </c>
      <c r="AH164" s="81">
        <v>91.249999999999986</v>
      </c>
      <c r="AI164" s="81">
        <v>91.25</v>
      </c>
      <c r="AJ164" s="81">
        <v>91.250000000000014</v>
      </c>
      <c r="AK164" s="81">
        <v>91.249999999999986</v>
      </c>
    </row>
    <row r="165" spans="1:37" ht="15" outlineLevel="2" x14ac:dyDescent="0.25">
      <c r="A165" s="82" t="s">
        <v>186</v>
      </c>
      <c r="B165" s="82" t="s">
        <v>177</v>
      </c>
      <c r="C165" s="82" t="s">
        <v>197</v>
      </c>
      <c r="D165" s="82" t="s">
        <v>190</v>
      </c>
      <c r="E165" s="83" t="s">
        <v>85</v>
      </c>
      <c r="F165" s="80" t="s">
        <v>222</v>
      </c>
      <c r="G165" s="81" t="s">
        <v>416</v>
      </c>
      <c r="H165" s="81" t="s">
        <v>416</v>
      </c>
      <c r="I165" s="81" t="s">
        <v>416</v>
      </c>
      <c r="J165" s="81" t="s">
        <v>416</v>
      </c>
      <c r="K165" s="81" t="s">
        <v>416</v>
      </c>
      <c r="L165" s="81" t="s">
        <v>416</v>
      </c>
      <c r="M165" s="81" t="s">
        <v>416</v>
      </c>
      <c r="N165" s="81" t="s">
        <v>416</v>
      </c>
      <c r="O165" s="81">
        <v>74.610000000000014</v>
      </c>
      <c r="P165" s="81">
        <v>74.61</v>
      </c>
      <c r="Q165" s="81">
        <v>74.61</v>
      </c>
      <c r="R165" s="81">
        <v>74.609999999999985</v>
      </c>
      <c r="S165" s="81">
        <v>74.609999999999985</v>
      </c>
      <c r="T165" s="81">
        <v>74.61</v>
      </c>
      <c r="U165" s="81">
        <v>74.610000000000014</v>
      </c>
      <c r="V165" s="81">
        <v>74.609999999999985</v>
      </c>
      <c r="W165" s="81">
        <v>74.61</v>
      </c>
      <c r="X165" s="81">
        <v>74.609999999999985</v>
      </c>
      <c r="Y165" s="81">
        <v>74.609999999999985</v>
      </c>
      <c r="Z165" s="81">
        <v>74.61</v>
      </c>
      <c r="AA165" s="81">
        <v>74.609999999999985</v>
      </c>
      <c r="AB165" s="81">
        <v>74.61</v>
      </c>
      <c r="AC165" s="81">
        <v>74.61</v>
      </c>
      <c r="AD165" s="81">
        <v>74.609999999999971</v>
      </c>
      <c r="AE165" s="81">
        <v>74.609999999999985</v>
      </c>
      <c r="AF165" s="81">
        <v>74.61</v>
      </c>
      <c r="AG165" s="81">
        <v>74.609999999999971</v>
      </c>
      <c r="AH165" s="81">
        <v>74.61</v>
      </c>
      <c r="AI165" s="81">
        <v>74.61</v>
      </c>
      <c r="AJ165" s="81">
        <v>74.61</v>
      </c>
      <c r="AK165" s="81">
        <v>74.609999999999985</v>
      </c>
    </row>
    <row r="166" spans="1:37" ht="15" outlineLevel="2" x14ac:dyDescent="0.25">
      <c r="A166" s="79" t="s">
        <v>186</v>
      </c>
      <c r="B166" s="79" t="s">
        <v>177</v>
      </c>
      <c r="C166" s="79" t="s">
        <v>197</v>
      </c>
      <c r="D166" s="79" t="s">
        <v>191</v>
      </c>
      <c r="E166" s="80" t="s">
        <v>85</v>
      </c>
      <c r="F166" s="80" t="s">
        <v>222</v>
      </c>
      <c r="G166" s="81" t="s">
        <v>416</v>
      </c>
      <c r="H166" s="81" t="s">
        <v>416</v>
      </c>
      <c r="I166" s="81" t="s">
        <v>416</v>
      </c>
      <c r="J166" s="81" t="s">
        <v>416</v>
      </c>
      <c r="K166" s="81" t="s">
        <v>416</v>
      </c>
      <c r="L166" s="81" t="s">
        <v>416</v>
      </c>
      <c r="M166" s="81" t="s">
        <v>416</v>
      </c>
      <c r="N166" s="81" t="s">
        <v>416</v>
      </c>
      <c r="O166" s="81" t="s">
        <v>416</v>
      </c>
      <c r="P166" s="81" t="s">
        <v>416</v>
      </c>
      <c r="Q166" s="81" t="s">
        <v>416</v>
      </c>
      <c r="R166" s="81" t="s">
        <v>416</v>
      </c>
      <c r="S166" s="81">
        <v>74.72999999999999</v>
      </c>
      <c r="T166" s="81">
        <v>74.729999999999976</v>
      </c>
      <c r="U166" s="81">
        <v>74.729999999999976</v>
      </c>
      <c r="V166" s="81">
        <v>74.72999999999999</v>
      </c>
      <c r="W166" s="81">
        <v>74.729999999999976</v>
      </c>
      <c r="X166" s="81">
        <v>74.72999999999999</v>
      </c>
      <c r="Y166" s="81">
        <v>74.72999999999999</v>
      </c>
      <c r="Z166" s="81">
        <v>74.73</v>
      </c>
      <c r="AA166" s="81">
        <v>74.72999999999999</v>
      </c>
      <c r="AB166" s="81">
        <v>74.72999999999999</v>
      </c>
      <c r="AC166" s="81">
        <v>74.72999999999999</v>
      </c>
      <c r="AD166" s="81">
        <v>74.73</v>
      </c>
      <c r="AE166" s="81">
        <v>74.73</v>
      </c>
      <c r="AF166" s="81">
        <v>74.73</v>
      </c>
      <c r="AG166" s="81">
        <v>74.72999999999999</v>
      </c>
      <c r="AH166" s="81">
        <v>74.73</v>
      </c>
      <c r="AI166" s="81">
        <v>74.72999999999999</v>
      </c>
      <c r="AJ166" s="81">
        <v>74.730000000000018</v>
      </c>
      <c r="AK166" s="81">
        <v>74.72999999999999</v>
      </c>
    </row>
    <row r="167" spans="1:37" ht="15" outlineLevel="2" x14ac:dyDescent="0.25">
      <c r="A167" s="82" t="s">
        <v>186</v>
      </c>
      <c r="B167" s="82" t="s">
        <v>177</v>
      </c>
      <c r="C167" s="82" t="s">
        <v>197</v>
      </c>
      <c r="D167" s="82" t="s">
        <v>192</v>
      </c>
      <c r="E167" s="83" t="s">
        <v>85</v>
      </c>
      <c r="F167" s="80" t="s">
        <v>222</v>
      </c>
      <c r="G167" s="81" t="s">
        <v>416</v>
      </c>
      <c r="H167" s="81" t="s">
        <v>416</v>
      </c>
      <c r="I167" s="81" t="s">
        <v>416</v>
      </c>
      <c r="J167" s="81" t="s">
        <v>416</v>
      </c>
      <c r="K167" s="81" t="s">
        <v>416</v>
      </c>
      <c r="L167" s="81" t="s">
        <v>416</v>
      </c>
      <c r="M167" s="81" t="s">
        <v>416</v>
      </c>
      <c r="N167" s="81" t="s">
        <v>416</v>
      </c>
      <c r="O167" s="81" t="s">
        <v>416</v>
      </c>
      <c r="P167" s="81" t="s">
        <v>416</v>
      </c>
      <c r="Q167" s="81" t="s">
        <v>416</v>
      </c>
      <c r="R167" s="81" t="s">
        <v>416</v>
      </c>
      <c r="S167" s="81" t="s">
        <v>416</v>
      </c>
      <c r="T167" s="81" t="s">
        <v>416</v>
      </c>
      <c r="U167" s="81" t="s">
        <v>416</v>
      </c>
      <c r="V167" s="81" t="s">
        <v>416</v>
      </c>
      <c r="W167" s="81">
        <v>5.1274999999999995</v>
      </c>
      <c r="X167" s="81">
        <v>5.1274999999999995</v>
      </c>
      <c r="Y167" s="81">
        <v>5.1274999999999995</v>
      </c>
      <c r="Z167" s="81">
        <v>5.1274999999999995</v>
      </c>
      <c r="AA167" s="81">
        <v>5.1274999999999995</v>
      </c>
      <c r="AB167" s="81">
        <v>5.1274999999999995</v>
      </c>
      <c r="AC167" s="81">
        <v>5.1275000000000013</v>
      </c>
      <c r="AD167" s="81">
        <v>5.1274999999999995</v>
      </c>
      <c r="AE167" s="81">
        <v>5.1274999999999995</v>
      </c>
      <c r="AF167" s="81">
        <v>5.1274999999999995</v>
      </c>
      <c r="AG167" s="81">
        <v>5.1274999999999995</v>
      </c>
      <c r="AH167" s="81">
        <v>5.1274999999999995</v>
      </c>
      <c r="AI167" s="81">
        <v>5.1274999999999995</v>
      </c>
      <c r="AJ167" s="81">
        <v>5.1274999999999995</v>
      </c>
      <c r="AK167" s="81">
        <v>5.1274999999999995</v>
      </c>
    </row>
    <row r="168" spans="1:37" ht="15" outlineLevel="2" x14ac:dyDescent="0.25">
      <c r="A168" s="79" t="s">
        <v>186</v>
      </c>
      <c r="B168" s="79" t="s">
        <v>177</v>
      </c>
      <c r="C168" s="79" t="s">
        <v>197</v>
      </c>
      <c r="D168" s="79" t="s">
        <v>193</v>
      </c>
      <c r="E168" s="80" t="s">
        <v>85</v>
      </c>
      <c r="F168" s="80" t="s">
        <v>222</v>
      </c>
      <c r="G168" s="81" t="s">
        <v>416</v>
      </c>
      <c r="H168" s="81" t="s">
        <v>416</v>
      </c>
      <c r="I168" s="81" t="s">
        <v>416</v>
      </c>
      <c r="J168" s="81" t="s">
        <v>416</v>
      </c>
      <c r="K168" s="81" t="s">
        <v>416</v>
      </c>
      <c r="L168" s="81" t="s">
        <v>416</v>
      </c>
      <c r="M168" s="81" t="s">
        <v>416</v>
      </c>
      <c r="N168" s="81" t="s">
        <v>416</v>
      </c>
      <c r="O168" s="81" t="s">
        <v>416</v>
      </c>
      <c r="P168" s="81" t="s">
        <v>416</v>
      </c>
      <c r="Q168" s="81" t="s">
        <v>416</v>
      </c>
      <c r="R168" s="81" t="s">
        <v>416</v>
      </c>
      <c r="S168" s="81" t="s">
        <v>416</v>
      </c>
      <c r="T168" s="81" t="s">
        <v>416</v>
      </c>
      <c r="U168" s="81" t="s">
        <v>416</v>
      </c>
      <c r="V168" s="81" t="s">
        <v>416</v>
      </c>
      <c r="W168" s="81" t="s">
        <v>416</v>
      </c>
      <c r="X168" s="81" t="s">
        <v>416</v>
      </c>
      <c r="Y168" s="81" t="s">
        <v>416</v>
      </c>
      <c r="Z168" s="81" t="s">
        <v>416</v>
      </c>
      <c r="AA168" s="81" t="s">
        <v>416</v>
      </c>
      <c r="AB168" s="81">
        <v>5.1274999999999995</v>
      </c>
      <c r="AC168" s="81">
        <v>5.1275000000000004</v>
      </c>
      <c r="AD168" s="81">
        <v>5.1274999999999995</v>
      </c>
      <c r="AE168" s="81">
        <v>5.1274999999999995</v>
      </c>
      <c r="AF168" s="81">
        <v>5.1274999999999995</v>
      </c>
      <c r="AG168" s="81">
        <v>5.1274999999999995</v>
      </c>
      <c r="AH168" s="81">
        <v>5.1274999999999995</v>
      </c>
      <c r="AI168" s="81">
        <v>5.1274999999999995</v>
      </c>
      <c r="AJ168" s="81">
        <v>5.1274999999999995</v>
      </c>
      <c r="AK168" s="81">
        <v>5.1274999999999977</v>
      </c>
    </row>
    <row r="169" spans="1:37" ht="15" outlineLevel="2" x14ac:dyDescent="0.25">
      <c r="A169" s="82" t="s">
        <v>186</v>
      </c>
      <c r="B169" s="82" t="s">
        <v>177</v>
      </c>
      <c r="C169" s="82" t="s">
        <v>197</v>
      </c>
      <c r="D169" s="82" t="s">
        <v>194</v>
      </c>
      <c r="E169" s="83" t="s">
        <v>85</v>
      </c>
      <c r="F169" s="80" t="s">
        <v>222</v>
      </c>
      <c r="G169" s="81" t="s">
        <v>416</v>
      </c>
      <c r="H169" s="81" t="s">
        <v>416</v>
      </c>
      <c r="I169" s="81" t="s">
        <v>416</v>
      </c>
      <c r="J169" s="81" t="s">
        <v>416</v>
      </c>
      <c r="K169" s="81" t="s">
        <v>416</v>
      </c>
      <c r="L169" s="81" t="s">
        <v>416</v>
      </c>
      <c r="M169" s="81" t="s">
        <v>416</v>
      </c>
      <c r="N169" s="81" t="s">
        <v>416</v>
      </c>
      <c r="O169" s="81" t="s">
        <v>416</v>
      </c>
      <c r="P169" s="81" t="s">
        <v>416</v>
      </c>
      <c r="Q169" s="81" t="s">
        <v>416</v>
      </c>
      <c r="R169" s="81" t="s">
        <v>416</v>
      </c>
      <c r="S169" s="81" t="s">
        <v>416</v>
      </c>
      <c r="T169" s="81" t="s">
        <v>416</v>
      </c>
      <c r="U169" s="81" t="s">
        <v>416</v>
      </c>
      <c r="V169" s="81" t="s">
        <v>416</v>
      </c>
      <c r="W169" s="81" t="s">
        <v>416</v>
      </c>
      <c r="X169" s="81" t="s">
        <v>416</v>
      </c>
      <c r="Y169" s="81" t="s">
        <v>416</v>
      </c>
      <c r="Z169" s="81" t="s">
        <v>416</v>
      </c>
      <c r="AA169" s="81" t="s">
        <v>416</v>
      </c>
      <c r="AB169" s="81" t="s">
        <v>416</v>
      </c>
      <c r="AC169" s="81" t="s">
        <v>416</v>
      </c>
      <c r="AD169" s="81" t="s">
        <v>416</v>
      </c>
      <c r="AE169" s="81" t="s">
        <v>416</v>
      </c>
      <c r="AF169" s="81">
        <v>5.1274999999999995</v>
      </c>
      <c r="AG169" s="81">
        <v>5.1275000000000004</v>
      </c>
      <c r="AH169" s="81">
        <v>5.1274999999999995</v>
      </c>
      <c r="AI169" s="81">
        <v>5.1274999999999995</v>
      </c>
      <c r="AJ169" s="81">
        <v>5.1275000000000004</v>
      </c>
      <c r="AK169" s="81">
        <v>5.1274999999999995</v>
      </c>
    </row>
    <row r="170" spans="1:37" ht="15" outlineLevel="2" x14ac:dyDescent="0.25">
      <c r="A170" s="79" t="s">
        <v>186</v>
      </c>
      <c r="B170" s="79" t="s">
        <v>177</v>
      </c>
      <c r="C170" s="79" t="s">
        <v>198</v>
      </c>
      <c r="D170" s="79" t="s">
        <v>114</v>
      </c>
      <c r="E170" s="80" t="s">
        <v>85</v>
      </c>
      <c r="F170" s="80" t="s">
        <v>222</v>
      </c>
      <c r="G170" s="81">
        <v>91.249999999999986</v>
      </c>
      <c r="H170" s="81">
        <v>91.25</v>
      </c>
      <c r="I170" s="81">
        <v>91.250000000000014</v>
      </c>
      <c r="J170" s="81">
        <v>91.25</v>
      </c>
      <c r="K170" s="81">
        <v>91.25</v>
      </c>
      <c r="L170" s="81">
        <v>91.25</v>
      </c>
      <c r="M170" s="81">
        <v>91.25</v>
      </c>
      <c r="N170" s="81">
        <v>91.25</v>
      </c>
      <c r="O170" s="81">
        <v>91.249999999999972</v>
      </c>
      <c r="P170" s="81">
        <v>91.249999999999986</v>
      </c>
      <c r="Q170" s="81">
        <v>91.25</v>
      </c>
      <c r="R170" s="81">
        <v>91.25</v>
      </c>
      <c r="S170" s="81">
        <v>91.25</v>
      </c>
      <c r="T170" s="81">
        <v>91.25</v>
      </c>
      <c r="U170" s="81">
        <v>91.25</v>
      </c>
      <c r="V170" s="81">
        <v>91.249999999999986</v>
      </c>
      <c r="W170" s="81">
        <v>91.25</v>
      </c>
      <c r="X170" s="81">
        <v>91.25</v>
      </c>
      <c r="Y170" s="81">
        <v>91.250000000000014</v>
      </c>
      <c r="Z170" s="81">
        <v>91.25</v>
      </c>
      <c r="AA170" s="81">
        <v>91.25</v>
      </c>
      <c r="AB170" s="81">
        <v>91.25</v>
      </c>
      <c r="AC170" s="81">
        <v>91.249999999999986</v>
      </c>
      <c r="AD170" s="81">
        <v>91.249999999999986</v>
      </c>
      <c r="AE170" s="81">
        <v>91.249999999999986</v>
      </c>
      <c r="AF170" s="81">
        <v>91.25</v>
      </c>
      <c r="AG170" s="81">
        <v>91.25</v>
      </c>
      <c r="AH170" s="81">
        <v>91.249999999999986</v>
      </c>
      <c r="AI170" s="81">
        <v>91.25</v>
      </c>
      <c r="AJ170" s="81">
        <v>91.25</v>
      </c>
      <c r="AK170" s="81">
        <v>91.249999999999986</v>
      </c>
    </row>
    <row r="171" spans="1:37" ht="15" outlineLevel="2" x14ac:dyDescent="0.25">
      <c r="A171" s="82" t="s">
        <v>186</v>
      </c>
      <c r="B171" s="82" t="s">
        <v>177</v>
      </c>
      <c r="C171" s="82" t="s">
        <v>198</v>
      </c>
      <c r="D171" s="82" t="s">
        <v>189</v>
      </c>
      <c r="E171" s="83" t="s">
        <v>85</v>
      </c>
      <c r="F171" s="80" t="s">
        <v>222</v>
      </c>
      <c r="G171" s="81" t="s">
        <v>416</v>
      </c>
      <c r="H171" s="81" t="s">
        <v>416</v>
      </c>
      <c r="I171" s="81" t="s">
        <v>416</v>
      </c>
      <c r="J171" s="81" t="s">
        <v>416</v>
      </c>
      <c r="K171" s="81" t="s">
        <v>416</v>
      </c>
      <c r="L171" s="81">
        <v>91.25</v>
      </c>
      <c r="M171" s="81">
        <v>91.25</v>
      </c>
      <c r="N171" s="81">
        <v>91.250000000000014</v>
      </c>
      <c r="O171" s="81">
        <v>91.249999999999986</v>
      </c>
      <c r="P171" s="81">
        <v>91.249999999999986</v>
      </c>
      <c r="Q171" s="81">
        <v>91.25</v>
      </c>
      <c r="R171" s="81">
        <v>91.249999999999986</v>
      </c>
      <c r="S171" s="81">
        <v>91.250000000000014</v>
      </c>
      <c r="T171" s="81">
        <v>91.25</v>
      </c>
      <c r="U171" s="81">
        <v>91.249999999999986</v>
      </c>
      <c r="V171" s="81">
        <v>91.25</v>
      </c>
      <c r="W171" s="81">
        <v>91.249999999999986</v>
      </c>
      <c r="X171" s="81">
        <v>91.249999999999986</v>
      </c>
      <c r="Y171" s="81">
        <v>91.25</v>
      </c>
      <c r="Z171" s="81">
        <v>91.25</v>
      </c>
      <c r="AA171" s="81">
        <v>91.25</v>
      </c>
      <c r="AB171" s="81">
        <v>91.250000000000014</v>
      </c>
      <c r="AC171" s="81">
        <v>91.25</v>
      </c>
      <c r="AD171" s="81">
        <v>91.25</v>
      </c>
      <c r="AE171" s="81">
        <v>91.249999999999986</v>
      </c>
      <c r="AF171" s="81">
        <v>91.250000000000014</v>
      </c>
      <c r="AG171" s="81">
        <v>91.250000000000014</v>
      </c>
      <c r="AH171" s="81">
        <v>91.25</v>
      </c>
      <c r="AI171" s="81">
        <v>91.249999999999986</v>
      </c>
      <c r="AJ171" s="81">
        <v>91.25</v>
      </c>
      <c r="AK171" s="81">
        <v>91.249999999999986</v>
      </c>
    </row>
    <row r="172" spans="1:37" ht="15" outlineLevel="2" x14ac:dyDescent="0.25">
      <c r="A172" s="79" t="s">
        <v>186</v>
      </c>
      <c r="B172" s="79" t="s">
        <v>177</v>
      </c>
      <c r="C172" s="79" t="s">
        <v>198</v>
      </c>
      <c r="D172" s="79" t="s">
        <v>190</v>
      </c>
      <c r="E172" s="80" t="s">
        <v>85</v>
      </c>
      <c r="F172" s="80" t="s">
        <v>222</v>
      </c>
      <c r="G172" s="81" t="s">
        <v>416</v>
      </c>
      <c r="H172" s="81" t="s">
        <v>416</v>
      </c>
      <c r="I172" s="81" t="s">
        <v>416</v>
      </c>
      <c r="J172" s="81" t="s">
        <v>416</v>
      </c>
      <c r="K172" s="81" t="s">
        <v>416</v>
      </c>
      <c r="L172" s="81" t="s">
        <v>416</v>
      </c>
      <c r="M172" s="81" t="s">
        <v>416</v>
      </c>
      <c r="N172" s="81" t="s">
        <v>416</v>
      </c>
      <c r="O172" s="81">
        <v>74.609999999999985</v>
      </c>
      <c r="P172" s="81">
        <v>74.609999999999985</v>
      </c>
      <c r="Q172" s="81">
        <v>74.61</v>
      </c>
      <c r="R172" s="81">
        <v>74.609999999999985</v>
      </c>
      <c r="S172" s="81">
        <v>74.61</v>
      </c>
      <c r="T172" s="81">
        <v>74.61</v>
      </c>
      <c r="U172" s="81">
        <v>74.609999999999985</v>
      </c>
      <c r="V172" s="81">
        <v>74.609999999999985</v>
      </c>
      <c r="W172" s="81">
        <v>74.61</v>
      </c>
      <c r="X172" s="81">
        <v>74.609999999999971</v>
      </c>
      <c r="Y172" s="81">
        <v>74.609999999999985</v>
      </c>
      <c r="Z172" s="81">
        <v>74.609999999999985</v>
      </c>
      <c r="AA172" s="81">
        <v>74.609999999999985</v>
      </c>
      <c r="AB172" s="81">
        <v>74.609999999999985</v>
      </c>
      <c r="AC172" s="81">
        <v>74.61</v>
      </c>
      <c r="AD172" s="81">
        <v>74.609999999999985</v>
      </c>
      <c r="AE172" s="81">
        <v>74.609999999999985</v>
      </c>
      <c r="AF172" s="81">
        <v>74.609999999999971</v>
      </c>
      <c r="AG172" s="81">
        <v>74.609999999999985</v>
      </c>
      <c r="AH172" s="81">
        <v>74.609999999999985</v>
      </c>
      <c r="AI172" s="81">
        <v>74.609999999999985</v>
      </c>
      <c r="AJ172" s="81">
        <v>74.609999999999985</v>
      </c>
      <c r="AK172" s="81">
        <v>74.609999999999985</v>
      </c>
    </row>
    <row r="173" spans="1:37" ht="15" outlineLevel="2" x14ac:dyDescent="0.25">
      <c r="A173" s="82" t="s">
        <v>186</v>
      </c>
      <c r="B173" s="82" t="s">
        <v>177</v>
      </c>
      <c r="C173" s="82" t="s">
        <v>198</v>
      </c>
      <c r="D173" s="82" t="s">
        <v>191</v>
      </c>
      <c r="E173" s="83" t="s">
        <v>85</v>
      </c>
      <c r="F173" s="80" t="s">
        <v>222</v>
      </c>
      <c r="G173" s="81" t="s">
        <v>416</v>
      </c>
      <c r="H173" s="81" t="s">
        <v>416</v>
      </c>
      <c r="I173" s="81" t="s">
        <v>416</v>
      </c>
      <c r="J173" s="81" t="s">
        <v>416</v>
      </c>
      <c r="K173" s="81" t="s">
        <v>416</v>
      </c>
      <c r="L173" s="81" t="s">
        <v>416</v>
      </c>
      <c r="M173" s="81" t="s">
        <v>416</v>
      </c>
      <c r="N173" s="81" t="s">
        <v>416</v>
      </c>
      <c r="O173" s="81" t="s">
        <v>416</v>
      </c>
      <c r="P173" s="81" t="s">
        <v>416</v>
      </c>
      <c r="Q173" s="81" t="s">
        <v>416</v>
      </c>
      <c r="R173" s="81" t="s">
        <v>416</v>
      </c>
      <c r="S173" s="81">
        <v>74.72999999999999</v>
      </c>
      <c r="T173" s="81">
        <v>74.72999999999999</v>
      </c>
      <c r="U173" s="81">
        <v>74.73</v>
      </c>
      <c r="V173" s="81">
        <v>74.730000000000018</v>
      </c>
      <c r="W173" s="81">
        <v>74.730000000000018</v>
      </c>
      <c r="X173" s="81">
        <v>74.73</v>
      </c>
      <c r="Y173" s="81">
        <v>74.73</v>
      </c>
      <c r="Z173" s="81">
        <v>74.73</v>
      </c>
      <c r="AA173" s="81">
        <v>74.73</v>
      </c>
      <c r="AB173" s="81">
        <v>74.72999999999999</v>
      </c>
      <c r="AC173" s="81">
        <v>74.730000000000018</v>
      </c>
      <c r="AD173" s="81">
        <v>74.72999999999999</v>
      </c>
      <c r="AE173" s="81">
        <v>74.73</v>
      </c>
      <c r="AF173" s="81">
        <v>74.72999999999999</v>
      </c>
      <c r="AG173" s="81">
        <v>74.73</v>
      </c>
      <c r="AH173" s="81">
        <v>74.73</v>
      </c>
      <c r="AI173" s="81">
        <v>74.72999999999999</v>
      </c>
      <c r="AJ173" s="81">
        <v>74.72999999999999</v>
      </c>
      <c r="AK173" s="81">
        <v>74.729999999999976</v>
      </c>
    </row>
    <row r="174" spans="1:37" ht="15" outlineLevel="2" x14ac:dyDescent="0.25">
      <c r="A174" s="79" t="s">
        <v>186</v>
      </c>
      <c r="B174" s="79" t="s">
        <v>177</v>
      </c>
      <c r="C174" s="79" t="s">
        <v>198</v>
      </c>
      <c r="D174" s="79" t="s">
        <v>192</v>
      </c>
      <c r="E174" s="80" t="s">
        <v>85</v>
      </c>
      <c r="F174" s="80" t="s">
        <v>222</v>
      </c>
      <c r="G174" s="81" t="s">
        <v>416</v>
      </c>
      <c r="H174" s="81" t="s">
        <v>416</v>
      </c>
      <c r="I174" s="81" t="s">
        <v>416</v>
      </c>
      <c r="J174" s="81" t="s">
        <v>416</v>
      </c>
      <c r="K174" s="81" t="s">
        <v>416</v>
      </c>
      <c r="L174" s="81" t="s">
        <v>416</v>
      </c>
      <c r="M174" s="81" t="s">
        <v>416</v>
      </c>
      <c r="N174" s="81" t="s">
        <v>416</v>
      </c>
      <c r="O174" s="81" t="s">
        <v>416</v>
      </c>
      <c r="P174" s="81" t="s">
        <v>416</v>
      </c>
      <c r="Q174" s="81" t="s">
        <v>416</v>
      </c>
      <c r="R174" s="81" t="s">
        <v>416</v>
      </c>
      <c r="S174" s="81" t="s">
        <v>416</v>
      </c>
      <c r="T174" s="81" t="s">
        <v>416</v>
      </c>
      <c r="U174" s="81" t="s">
        <v>416</v>
      </c>
      <c r="V174" s="81" t="s">
        <v>416</v>
      </c>
      <c r="W174" s="81">
        <v>5.1275000000000004</v>
      </c>
      <c r="X174" s="81">
        <v>5.1275000000000004</v>
      </c>
      <c r="Y174" s="81">
        <v>5.1275000000000004</v>
      </c>
      <c r="Z174" s="81">
        <v>5.1274999999999995</v>
      </c>
      <c r="AA174" s="81">
        <v>5.1274999999999995</v>
      </c>
      <c r="AB174" s="81">
        <v>5.1275000000000004</v>
      </c>
      <c r="AC174" s="81">
        <v>5.1275000000000004</v>
      </c>
      <c r="AD174" s="81">
        <v>5.1274999999999995</v>
      </c>
      <c r="AE174" s="81">
        <v>5.1274999999999995</v>
      </c>
      <c r="AF174" s="81">
        <v>5.1274999999999995</v>
      </c>
      <c r="AG174" s="81">
        <v>5.1274999999999995</v>
      </c>
      <c r="AH174" s="81">
        <v>5.1274999999999995</v>
      </c>
      <c r="AI174" s="81">
        <v>5.1275000000000004</v>
      </c>
      <c r="AJ174" s="81">
        <v>5.1275000000000004</v>
      </c>
      <c r="AK174" s="81">
        <v>5.1275000000000004</v>
      </c>
    </row>
    <row r="175" spans="1:37" ht="15" outlineLevel="2" x14ac:dyDescent="0.25">
      <c r="A175" s="82" t="s">
        <v>186</v>
      </c>
      <c r="B175" s="82" t="s">
        <v>177</v>
      </c>
      <c r="C175" s="82" t="s">
        <v>198</v>
      </c>
      <c r="D175" s="82" t="s">
        <v>193</v>
      </c>
      <c r="E175" s="83" t="s">
        <v>85</v>
      </c>
      <c r="F175" s="80" t="s">
        <v>222</v>
      </c>
      <c r="G175" s="81" t="s">
        <v>416</v>
      </c>
      <c r="H175" s="81" t="s">
        <v>416</v>
      </c>
      <c r="I175" s="81" t="s">
        <v>416</v>
      </c>
      <c r="J175" s="81" t="s">
        <v>416</v>
      </c>
      <c r="K175" s="81" t="s">
        <v>416</v>
      </c>
      <c r="L175" s="81" t="s">
        <v>416</v>
      </c>
      <c r="M175" s="81" t="s">
        <v>416</v>
      </c>
      <c r="N175" s="81" t="s">
        <v>416</v>
      </c>
      <c r="O175" s="81" t="s">
        <v>416</v>
      </c>
      <c r="P175" s="81" t="s">
        <v>416</v>
      </c>
      <c r="Q175" s="81" t="s">
        <v>416</v>
      </c>
      <c r="R175" s="81" t="s">
        <v>416</v>
      </c>
      <c r="S175" s="81" t="s">
        <v>416</v>
      </c>
      <c r="T175" s="81" t="s">
        <v>416</v>
      </c>
      <c r="U175" s="81" t="s">
        <v>416</v>
      </c>
      <c r="V175" s="81" t="s">
        <v>416</v>
      </c>
      <c r="W175" s="81" t="s">
        <v>416</v>
      </c>
      <c r="X175" s="81" t="s">
        <v>416</v>
      </c>
      <c r="Y175" s="81" t="s">
        <v>416</v>
      </c>
      <c r="Z175" s="81" t="s">
        <v>416</v>
      </c>
      <c r="AA175" s="81" t="s">
        <v>416</v>
      </c>
      <c r="AB175" s="81">
        <v>5.1275000000000004</v>
      </c>
      <c r="AC175" s="81">
        <v>5.1274999999999995</v>
      </c>
      <c r="AD175" s="81">
        <v>5.1274999999999995</v>
      </c>
      <c r="AE175" s="81">
        <v>5.1274999999999995</v>
      </c>
      <c r="AF175" s="81">
        <v>5.1274999999999995</v>
      </c>
      <c r="AG175" s="81">
        <v>5.1274999999999995</v>
      </c>
      <c r="AH175" s="81">
        <v>5.1275000000000004</v>
      </c>
      <c r="AI175" s="81">
        <v>5.1274999999999995</v>
      </c>
      <c r="AJ175" s="81">
        <v>5.1274999999999995</v>
      </c>
      <c r="AK175" s="81">
        <v>5.1274999999999995</v>
      </c>
    </row>
    <row r="176" spans="1:37" ht="15" outlineLevel="2" x14ac:dyDescent="0.25">
      <c r="A176" s="79" t="s">
        <v>186</v>
      </c>
      <c r="B176" s="79" t="s">
        <v>177</v>
      </c>
      <c r="C176" s="79" t="s">
        <v>198</v>
      </c>
      <c r="D176" s="79" t="s">
        <v>194</v>
      </c>
      <c r="E176" s="80" t="s">
        <v>85</v>
      </c>
      <c r="F176" s="80" t="s">
        <v>222</v>
      </c>
      <c r="G176" s="81" t="s">
        <v>416</v>
      </c>
      <c r="H176" s="81" t="s">
        <v>416</v>
      </c>
      <c r="I176" s="81" t="s">
        <v>416</v>
      </c>
      <c r="J176" s="81" t="s">
        <v>416</v>
      </c>
      <c r="K176" s="81" t="s">
        <v>416</v>
      </c>
      <c r="L176" s="81" t="s">
        <v>416</v>
      </c>
      <c r="M176" s="81" t="s">
        <v>416</v>
      </c>
      <c r="N176" s="81" t="s">
        <v>416</v>
      </c>
      <c r="O176" s="81" t="s">
        <v>416</v>
      </c>
      <c r="P176" s="81" t="s">
        <v>416</v>
      </c>
      <c r="Q176" s="81" t="s">
        <v>416</v>
      </c>
      <c r="R176" s="81" t="s">
        <v>416</v>
      </c>
      <c r="S176" s="81" t="s">
        <v>416</v>
      </c>
      <c r="T176" s="81" t="s">
        <v>416</v>
      </c>
      <c r="U176" s="81" t="s">
        <v>416</v>
      </c>
      <c r="V176" s="81" t="s">
        <v>416</v>
      </c>
      <c r="W176" s="81" t="s">
        <v>416</v>
      </c>
      <c r="X176" s="81" t="s">
        <v>416</v>
      </c>
      <c r="Y176" s="81" t="s">
        <v>416</v>
      </c>
      <c r="Z176" s="81" t="s">
        <v>416</v>
      </c>
      <c r="AA176" s="81" t="s">
        <v>416</v>
      </c>
      <c r="AB176" s="81" t="s">
        <v>416</v>
      </c>
      <c r="AC176" s="81" t="s">
        <v>416</v>
      </c>
      <c r="AD176" s="81" t="s">
        <v>416</v>
      </c>
      <c r="AE176" s="81" t="s">
        <v>416</v>
      </c>
      <c r="AF176" s="81">
        <v>5.1274999999999995</v>
      </c>
      <c r="AG176" s="81">
        <v>5.1274999999999995</v>
      </c>
      <c r="AH176" s="81">
        <v>5.1275000000000004</v>
      </c>
      <c r="AI176" s="81">
        <v>5.1275000000000004</v>
      </c>
      <c r="AJ176" s="81">
        <v>5.1274999999999995</v>
      </c>
      <c r="AK176" s="81">
        <v>5.1274999999999995</v>
      </c>
    </row>
    <row r="177" spans="1:37" ht="15" outlineLevel="2" x14ac:dyDescent="0.25">
      <c r="A177" s="82" t="s">
        <v>186</v>
      </c>
      <c r="B177" s="82" t="s">
        <v>177</v>
      </c>
      <c r="C177" s="82" t="s">
        <v>199</v>
      </c>
      <c r="D177" s="82" t="s">
        <v>114</v>
      </c>
      <c r="E177" s="83" t="s">
        <v>85</v>
      </c>
      <c r="F177" s="80" t="s">
        <v>222</v>
      </c>
      <c r="G177" s="81">
        <v>91.25</v>
      </c>
      <c r="H177" s="81">
        <v>91.25</v>
      </c>
      <c r="I177" s="81">
        <v>91.250000000000014</v>
      </c>
      <c r="J177" s="81">
        <v>91.25</v>
      </c>
      <c r="K177" s="81">
        <v>91.25</v>
      </c>
      <c r="L177" s="81">
        <v>91.250000000000014</v>
      </c>
      <c r="M177" s="81">
        <v>91.249999999999972</v>
      </c>
      <c r="N177" s="81">
        <v>91.25</v>
      </c>
      <c r="O177" s="81">
        <v>91.25</v>
      </c>
      <c r="P177" s="81">
        <v>91.249999999999986</v>
      </c>
      <c r="Q177" s="81">
        <v>91.25</v>
      </c>
      <c r="R177" s="81">
        <v>91.25</v>
      </c>
      <c r="S177" s="81">
        <v>91.25</v>
      </c>
      <c r="T177" s="81">
        <v>91.250000000000014</v>
      </c>
      <c r="U177" s="81">
        <v>91.249999999999986</v>
      </c>
      <c r="V177" s="81">
        <v>91.249999999999972</v>
      </c>
      <c r="W177" s="81">
        <v>91.249999999999986</v>
      </c>
      <c r="X177" s="81">
        <v>91.250000000000014</v>
      </c>
      <c r="Y177" s="81">
        <v>91.250000000000014</v>
      </c>
      <c r="Z177" s="81">
        <v>91.25</v>
      </c>
      <c r="AA177" s="81">
        <v>91.25</v>
      </c>
      <c r="AB177" s="81">
        <v>91.249999999999986</v>
      </c>
      <c r="AC177" s="81">
        <v>91.250000000000028</v>
      </c>
      <c r="AD177" s="81">
        <v>91.25</v>
      </c>
      <c r="AE177" s="81">
        <v>91.249999999999986</v>
      </c>
      <c r="AF177" s="81">
        <v>91.25</v>
      </c>
      <c r="AG177" s="81">
        <v>91.250000000000014</v>
      </c>
      <c r="AH177" s="81">
        <v>91.249999999999986</v>
      </c>
      <c r="AI177" s="81">
        <v>91.25</v>
      </c>
      <c r="AJ177" s="81">
        <v>91.250000000000014</v>
      </c>
      <c r="AK177" s="81">
        <v>91.25</v>
      </c>
    </row>
    <row r="178" spans="1:37" ht="15" outlineLevel="2" x14ac:dyDescent="0.25">
      <c r="A178" s="79" t="s">
        <v>186</v>
      </c>
      <c r="B178" s="79" t="s">
        <v>177</v>
      </c>
      <c r="C178" s="79" t="s">
        <v>199</v>
      </c>
      <c r="D178" s="79" t="s">
        <v>189</v>
      </c>
      <c r="E178" s="80" t="s">
        <v>85</v>
      </c>
      <c r="F178" s="80" t="s">
        <v>222</v>
      </c>
      <c r="G178" s="81" t="s">
        <v>416</v>
      </c>
      <c r="H178" s="81" t="s">
        <v>416</v>
      </c>
      <c r="I178" s="81" t="s">
        <v>416</v>
      </c>
      <c r="J178" s="81" t="s">
        <v>416</v>
      </c>
      <c r="K178" s="81" t="s">
        <v>416</v>
      </c>
      <c r="L178" s="81">
        <v>91.25</v>
      </c>
      <c r="M178" s="81">
        <v>91.25</v>
      </c>
      <c r="N178" s="81">
        <v>91.25</v>
      </c>
      <c r="O178" s="81">
        <v>91.249999999999986</v>
      </c>
      <c r="P178" s="81">
        <v>91.250000000000014</v>
      </c>
      <c r="Q178" s="81">
        <v>91.25</v>
      </c>
      <c r="R178" s="81">
        <v>91.25</v>
      </c>
      <c r="S178" s="81">
        <v>91.249999999999986</v>
      </c>
      <c r="T178" s="81">
        <v>91.25</v>
      </c>
      <c r="U178" s="81">
        <v>91.250000000000014</v>
      </c>
      <c r="V178" s="81">
        <v>91.250000000000014</v>
      </c>
      <c r="W178" s="81">
        <v>91.250000000000014</v>
      </c>
      <c r="X178" s="81">
        <v>91.249999999999986</v>
      </c>
      <c r="Y178" s="81">
        <v>91.25</v>
      </c>
      <c r="Z178" s="81">
        <v>91.250000000000014</v>
      </c>
      <c r="AA178" s="81">
        <v>91.250000000000014</v>
      </c>
      <c r="AB178" s="81">
        <v>91.25</v>
      </c>
      <c r="AC178" s="81">
        <v>91.250000000000014</v>
      </c>
      <c r="AD178" s="81">
        <v>91.249999999999986</v>
      </c>
      <c r="AE178" s="81">
        <v>91.25</v>
      </c>
      <c r="AF178" s="81">
        <v>91.250000000000014</v>
      </c>
      <c r="AG178" s="81">
        <v>91.250000000000014</v>
      </c>
      <c r="AH178" s="81">
        <v>91.25</v>
      </c>
      <c r="AI178" s="81">
        <v>91.250000000000014</v>
      </c>
      <c r="AJ178" s="81">
        <v>91.25</v>
      </c>
      <c r="AK178" s="81">
        <v>91.249999999999972</v>
      </c>
    </row>
    <row r="179" spans="1:37" ht="15" outlineLevel="2" x14ac:dyDescent="0.25">
      <c r="A179" s="82" t="s">
        <v>186</v>
      </c>
      <c r="B179" s="82" t="s">
        <v>177</v>
      </c>
      <c r="C179" s="82" t="s">
        <v>199</v>
      </c>
      <c r="D179" s="82" t="s">
        <v>190</v>
      </c>
      <c r="E179" s="83" t="s">
        <v>85</v>
      </c>
      <c r="F179" s="80" t="s">
        <v>222</v>
      </c>
      <c r="G179" s="81" t="s">
        <v>416</v>
      </c>
      <c r="H179" s="81" t="s">
        <v>416</v>
      </c>
      <c r="I179" s="81" t="s">
        <v>416</v>
      </c>
      <c r="J179" s="81" t="s">
        <v>416</v>
      </c>
      <c r="K179" s="81" t="s">
        <v>416</v>
      </c>
      <c r="L179" s="81" t="s">
        <v>416</v>
      </c>
      <c r="M179" s="81" t="s">
        <v>416</v>
      </c>
      <c r="N179" s="81" t="s">
        <v>416</v>
      </c>
      <c r="O179" s="81">
        <v>74.61</v>
      </c>
      <c r="P179" s="81">
        <v>74.609999999999985</v>
      </c>
      <c r="Q179" s="81">
        <v>74.61</v>
      </c>
      <c r="R179" s="81">
        <v>74.61</v>
      </c>
      <c r="S179" s="81">
        <v>74.61</v>
      </c>
      <c r="T179" s="81">
        <v>74.609999999999985</v>
      </c>
      <c r="U179" s="81">
        <v>74.609999999999985</v>
      </c>
      <c r="V179" s="81">
        <v>74.610000000000014</v>
      </c>
      <c r="W179" s="81">
        <v>74.609999999999985</v>
      </c>
      <c r="X179" s="81">
        <v>74.609999999999985</v>
      </c>
      <c r="Y179" s="81">
        <v>74.609999999999985</v>
      </c>
      <c r="Z179" s="81">
        <v>74.609999999999985</v>
      </c>
      <c r="AA179" s="81">
        <v>74.61</v>
      </c>
      <c r="AB179" s="81">
        <v>74.61</v>
      </c>
      <c r="AC179" s="81">
        <v>74.609999999999985</v>
      </c>
      <c r="AD179" s="81">
        <v>74.609999999999985</v>
      </c>
      <c r="AE179" s="81">
        <v>74.61</v>
      </c>
      <c r="AF179" s="81">
        <v>74.61</v>
      </c>
      <c r="AG179" s="81">
        <v>74.609999999999985</v>
      </c>
      <c r="AH179" s="81">
        <v>74.610000000000014</v>
      </c>
      <c r="AI179" s="81">
        <v>74.609999999999985</v>
      </c>
      <c r="AJ179" s="81">
        <v>74.61</v>
      </c>
      <c r="AK179" s="81">
        <v>74.609999999999985</v>
      </c>
    </row>
    <row r="180" spans="1:37" ht="15" outlineLevel="2" x14ac:dyDescent="0.25">
      <c r="A180" s="79" t="s">
        <v>186</v>
      </c>
      <c r="B180" s="79" t="s">
        <v>177</v>
      </c>
      <c r="C180" s="79" t="s">
        <v>199</v>
      </c>
      <c r="D180" s="79" t="s">
        <v>191</v>
      </c>
      <c r="E180" s="80" t="s">
        <v>85</v>
      </c>
      <c r="F180" s="80" t="s">
        <v>222</v>
      </c>
      <c r="G180" s="81" t="s">
        <v>416</v>
      </c>
      <c r="H180" s="81" t="s">
        <v>416</v>
      </c>
      <c r="I180" s="81" t="s">
        <v>416</v>
      </c>
      <c r="J180" s="81" t="s">
        <v>416</v>
      </c>
      <c r="K180" s="81" t="s">
        <v>416</v>
      </c>
      <c r="L180" s="81" t="s">
        <v>416</v>
      </c>
      <c r="M180" s="81" t="s">
        <v>416</v>
      </c>
      <c r="N180" s="81" t="s">
        <v>416</v>
      </c>
      <c r="O180" s="81" t="s">
        <v>416</v>
      </c>
      <c r="P180" s="81" t="s">
        <v>416</v>
      </c>
      <c r="Q180" s="81" t="s">
        <v>416</v>
      </c>
      <c r="R180" s="81" t="s">
        <v>416</v>
      </c>
      <c r="S180" s="81">
        <v>74.72999999999999</v>
      </c>
      <c r="T180" s="81">
        <v>74.72999999999999</v>
      </c>
      <c r="U180" s="81">
        <v>74.73</v>
      </c>
      <c r="V180" s="81">
        <v>74.73</v>
      </c>
      <c r="W180" s="81">
        <v>74.73</v>
      </c>
      <c r="X180" s="81">
        <v>74.72999999999999</v>
      </c>
      <c r="Y180" s="81">
        <v>74.72999999999999</v>
      </c>
      <c r="Z180" s="81">
        <v>74.73</v>
      </c>
      <c r="AA180" s="81">
        <v>74.72999999999999</v>
      </c>
      <c r="AB180" s="81">
        <v>74.72999999999999</v>
      </c>
      <c r="AC180" s="81">
        <v>74.73</v>
      </c>
      <c r="AD180" s="81">
        <v>74.73</v>
      </c>
      <c r="AE180" s="81">
        <v>74.72999999999999</v>
      </c>
      <c r="AF180" s="81">
        <v>74.73</v>
      </c>
      <c r="AG180" s="81">
        <v>74.73</v>
      </c>
      <c r="AH180" s="81">
        <v>74.73</v>
      </c>
      <c r="AI180" s="81">
        <v>74.73</v>
      </c>
      <c r="AJ180" s="81">
        <v>74.73</v>
      </c>
      <c r="AK180" s="81">
        <v>74.73</v>
      </c>
    </row>
    <row r="181" spans="1:37" ht="15" outlineLevel="2" x14ac:dyDescent="0.25">
      <c r="A181" s="82" t="s">
        <v>186</v>
      </c>
      <c r="B181" s="82" t="s">
        <v>177</v>
      </c>
      <c r="C181" s="82" t="s">
        <v>199</v>
      </c>
      <c r="D181" s="82" t="s">
        <v>192</v>
      </c>
      <c r="E181" s="83" t="s">
        <v>85</v>
      </c>
      <c r="F181" s="80" t="s">
        <v>222</v>
      </c>
      <c r="G181" s="81" t="s">
        <v>416</v>
      </c>
      <c r="H181" s="81" t="s">
        <v>416</v>
      </c>
      <c r="I181" s="81" t="s">
        <v>416</v>
      </c>
      <c r="J181" s="81" t="s">
        <v>416</v>
      </c>
      <c r="K181" s="81" t="s">
        <v>416</v>
      </c>
      <c r="L181" s="81" t="s">
        <v>416</v>
      </c>
      <c r="M181" s="81" t="s">
        <v>416</v>
      </c>
      <c r="N181" s="81" t="s">
        <v>416</v>
      </c>
      <c r="O181" s="81" t="s">
        <v>416</v>
      </c>
      <c r="P181" s="81" t="s">
        <v>416</v>
      </c>
      <c r="Q181" s="81" t="s">
        <v>416</v>
      </c>
      <c r="R181" s="81" t="s">
        <v>416</v>
      </c>
      <c r="S181" s="81" t="s">
        <v>416</v>
      </c>
      <c r="T181" s="81" t="s">
        <v>416</v>
      </c>
      <c r="U181" s="81" t="s">
        <v>416</v>
      </c>
      <c r="V181" s="81" t="s">
        <v>416</v>
      </c>
      <c r="W181" s="81">
        <v>5.1274999999999995</v>
      </c>
      <c r="X181" s="81">
        <v>5.1275000000000004</v>
      </c>
      <c r="Y181" s="81">
        <v>5.1274999999999995</v>
      </c>
      <c r="Z181" s="81">
        <v>5.1274999999999995</v>
      </c>
      <c r="AA181" s="81">
        <v>5.1274999999999995</v>
      </c>
      <c r="AB181" s="81">
        <v>5.1274999999999995</v>
      </c>
      <c r="AC181" s="81">
        <v>5.1274999999999995</v>
      </c>
      <c r="AD181" s="81">
        <v>5.1274999999999995</v>
      </c>
      <c r="AE181" s="81">
        <v>5.1274999999999995</v>
      </c>
      <c r="AF181" s="81">
        <v>5.1274999999999995</v>
      </c>
      <c r="AG181" s="81">
        <v>5.1274999999999995</v>
      </c>
      <c r="AH181" s="81">
        <v>5.1274999999999995</v>
      </c>
      <c r="AI181" s="81">
        <v>5.1274999999999995</v>
      </c>
      <c r="AJ181" s="81">
        <v>5.1274999999999995</v>
      </c>
      <c r="AK181" s="81">
        <v>5.1274999999999995</v>
      </c>
    </row>
    <row r="182" spans="1:37" ht="15" outlineLevel="2" x14ac:dyDescent="0.25">
      <c r="A182" s="79" t="s">
        <v>186</v>
      </c>
      <c r="B182" s="79" t="s">
        <v>177</v>
      </c>
      <c r="C182" s="79" t="s">
        <v>199</v>
      </c>
      <c r="D182" s="79" t="s">
        <v>193</v>
      </c>
      <c r="E182" s="80" t="s">
        <v>85</v>
      </c>
      <c r="F182" s="80" t="s">
        <v>222</v>
      </c>
      <c r="G182" s="81" t="s">
        <v>416</v>
      </c>
      <c r="H182" s="81" t="s">
        <v>416</v>
      </c>
      <c r="I182" s="81" t="s">
        <v>416</v>
      </c>
      <c r="J182" s="81" t="s">
        <v>416</v>
      </c>
      <c r="K182" s="81" t="s">
        <v>416</v>
      </c>
      <c r="L182" s="81" t="s">
        <v>416</v>
      </c>
      <c r="M182" s="81" t="s">
        <v>416</v>
      </c>
      <c r="N182" s="81" t="s">
        <v>416</v>
      </c>
      <c r="O182" s="81" t="s">
        <v>416</v>
      </c>
      <c r="P182" s="81" t="s">
        <v>416</v>
      </c>
      <c r="Q182" s="81" t="s">
        <v>416</v>
      </c>
      <c r="R182" s="81" t="s">
        <v>416</v>
      </c>
      <c r="S182" s="81" t="s">
        <v>416</v>
      </c>
      <c r="T182" s="81" t="s">
        <v>416</v>
      </c>
      <c r="U182" s="81" t="s">
        <v>416</v>
      </c>
      <c r="V182" s="81" t="s">
        <v>416</v>
      </c>
      <c r="W182" s="81" t="s">
        <v>416</v>
      </c>
      <c r="X182" s="81" t="s">
        <v>416</v>
      </c>
      <c r="Y182" s="81" t="s">
        <v>416</v>
      </c>
      <c r="Z182" s="81" t="s">
        <v>416</v>
      </c>
      <c r="AA182" s="81" t="s">
        <v>416</v>
      </c>
      <c r="AB182" s="81">
        <v>5.1274999999999995</v>
      </c>
      <c r="AC182" s="81">
        <v>5.1275000000000004</v>
      </c>
      <c r="AD182" s="81">
        <v>5.1274999999999995</v>
      </c>
      <c r="AE182" s="81">
        <v>5.1274999999999986</v>
      </c>
      <c r="AF182" s="81">
        <v>5.1274999999999986</v>
      </c>
      <c r="AG182" s="81">
        <v>5.1274999999999995</v>
      </c>
      <c r="AH182" s="81">
        <v>5.1274999999999995</v>
      </c>
      <c r="AI182" s="81">
        <v>5.1274999999999995</v>
      </c>
      <c r="AJ182" s="81">
        <v>5.1274999999999995</v>
      </c>
      <c r="AK182" s="81">
        <v>5.1274999999999995</v>
      </c>
    </row>
    <row r="183" spans="1:37" ht="15" outlineLevel="2" x14ac:dyDescent="0.25">
      <c r="A183" s="82" t="s">
        <v>186</v>
      </c>
      <c r="B183" s="82" t="s">
        <v>177</v>
      </c>
      <c r="C183" s="82" t="s">
        <v>199</v>
      </c>
      <c r="D183" s="82" t="s">
        <v>194</v>
      </c>
      <c r="E183" s="83" t="s">
        <v>85</v>
      </c>
      <c r="F183" s="80" t="s">
        <v>222</v>
      </c>
      <c r="G183" s="81" t="s">
        <v>416</v>
      </c>
      <c r="H183" s="81" t="s">
        <v>416</v>
      </c>
      <c r="I183" s="81" t="s">
        <v>416</v>
      </c>
      <c r="J183" s="81" t="s">
        <v>416</v>
      </c>
      <c r="K183" s="81" t="s">
        <v>416</v>
      </c>
      <c r="L183" s="81" t="s">
        <v>416</v>
      </c>
      <c r="M183" s="81" t="s">
        <v>416</v>
      </c>
      <c r="N183" s="81" t="s">
        <v>416</v>
      </c>
      <c r="O183" s="81" t="s">
        <v>416</v>
      </c>
      <c r="P183" s="81" t="s">
        <v>416</v>
      </c>
      <c r="Q183" s="81" t="s">
        <v>416</v>
      </c>
      <c r="R183" s="81" t="s">
        <v>416</v>
      </c>
      <c r="S183" s="81" t="s">
        <v>416</v>
      </c>
      <c r="T183" s="81" t="s">
        <v>416</v>
      </c>
      <c r="U183" s="81" t="s">
        <v>416</v>
      </c>
      <c r="V183" s="81" t="s">
        <v>416</v>
      </c>
      <c r="W183" s="81" t="s">
        <v>416</v>
      </c>
      <c r="X183" s="81" t="s">
        <v>416</v>
      </c>
      <c r="Y183" s="81" t="s">
        <v>416</v>
      </c>
      <c r="Z183" s="81" t="s">
        <v>416</v>
      </c>
      <c r="AA183" s="81" t="s">
        <v>416</v>
      </c>
      <c r="AB183" s="81" t="s">
        <v>416</v>
      </c>
      <c r="AC183" s="81" t="s">
        <v>416</v>
      </c>
      <c r="AD183" s="81" t="s">
        <v>416</v>
      </c>
      <c r="AE183" s="81" t="s">
        <v>416</v>
      </c>
      <c r="AF183" s="81">
        <v>5.1274999999999995</v>
      </c>
      <c r="AG183" s="81">
        <v>5.1274999999999995</v>
      </c>
      <c r="AH183" s="81">
        <v>5.1274999999999995</v>
      </c>
      <c r="AI183" s="81">
        <v>5.1275000000000004</v>
      </c>
      <c r="AJ183" s="81">
        <v>5.1275000000000004</v>
      </c>
      <c r="AK183" s="81">
        <v>5.1274999999999995</v>
      </c>
    </row>
    <row r="184" spans="1:37" ht="15" outlineLevel="2" x14ac:dyDescent="0.25">
      <c r="A184" s="79" t="s">
        <v>186</v>
      </c>
      <c r="B184" s="79" t="s">
        <v>177</v>
      </c>
      <c r="C184" s="79" t="s">
        <v>200</v>
      </c>
      <c r="D184" s="79" t="s">
        <v>114</v>
      </c>
      <c r="E184" s="80" t="s">
        <v>85</v>
      </c>
      <c r="F184" s="80" t="s">
        <v>222</v>
      </c>
      <c r="G184" s="81">
        <v>91.249999999999986</v>
      </c>
      <c r="H184" s="81">
        <v>91.249999999999972</v>
      </c>
      <c r="I184" s="81">
        <v>91.249999999999986</v>
      </c>
      <c r="J184" s="81">
        <v>91.249999999999986</v>
      </c>
      <c r="K184" s="81">
        <v>91.250000000000014</v>
      </c>
      <c r="L184" s="81">
        <v>91.25</v>
      </c>
      <c r="M184" s="81">
        <v>91.25</v>
      </c>
      <c r="N184" s="81">
        <v>91.25</v>
      </c>
      <c r="O184" s="81">
        <v>91.25</v>
      </c>
      <c r="P184" s="81">
        <v>91.25</v>
      </c>
      <c r="Q184" s="81">
        <v>91.25</v>
      </c>
      <c r="R184" s="81">
        <v>91.249999999999986</v>
      </c>
      <c r="S184" s="81">
        <v>91.25</v>
      </c>
      <c r="T184" s="81">
        <v>91.25</v>
      </c>
      <c r="U184" s="81">
        <v>91.250000000000028</v>
      </c>
      <c r="V184" s="81">
        <v>91.249999999999986</v>
      </c>
      <c r="W184" s="81">
        <v>91.25</v>
      </c>
      <c r="X184" s="81">
        <v>91.25</v>
      </c>
      <c r="Y184" s="81">
        <v>91.25</v>
      </c>
      <c r="Z184" s="81">
        <v>91.25</v>
      </c>
      <c r="AA184" s="81">
        <v>91.25</v>
      </c>
      <c r="AB184" s="81">
        <v>91.250000000000014</v>
      </c>
      <c r="AC184" s="81">
        <v>91.25</v>
      </c>
      <c r="AD184" s="81">
        <v>91.250000000000014</v>
      </c>
      <c r="AE184" s="81">
        <v>91.25</v>
      </c>
      <c r="AF184" s="81">
        <v>91.250000000000014</v>
      </c>
      <c r="AG184" s="81">
        <v>91.25</v>
      </c>
      <c r="AH184" s="81">
        <v>91.250000000000014</v>
      </c>
      <c r="AI184" s="81">
        <v>91.249999999999986</v>
      </c>
      <c r="AJ184" s="81">
        <v>91.249999999999986</v>
      </c>
      <c r="AK184" s="81">
        <v>91.25</v>
      </c>
    </row>
    <row r="185" spans="1:37" ht="15" outlineLevel="2" x14ac:dyDescent="0.25">
      <c r="A185" s="82" t="s">
        <v>186</v>
      </c>
      <c r="B185" s="82" t="s">
        <v>177</v>
      </c>
      <c r="C185" s="82" t="s">
        <v>200</v>
      </c>
      <c r="D185" s="82" t="s">
        <v>189</v>
      </c>
      <c r="E185" s="83" t="s">
        <v>85</v>
      </c>
      <c r="F185" s="80" t="s">
        <v>222</v>
      </c>
      <c r="G185" s="81" t="s">
        <v>416</v>
      </c>
      <c r="H185" s="81" t="s">
        <v>416</v>
      </c>
      <c r="I185" s="81" t="s">
        <v>416</v>
      </c>
      <c r="J185" s="81" t="s">
        <v>416</v>
      </c>
      <c r="K185" s="81" t="s">
        <v>416</v>
      </c>
      <c r="L185" s="81">
        <v>91.25</v>
      </c>
      <c r="M185" s="81">
        <v>91.25</v>
      </c>
      <c r="N185" s="81">
        <v>91.25</v>
      </c>
      <c r="O185" s="81">
        <v>91.249999999999986</v>
      </c>
      <c r="P185" s="81">
        <v>91.25</v>
      </c>
      <c r="Q185" s="81">
        <v>91.249999999999986</v>
      </c>
      <c r="R185" s="81">
        <v>91.25</v>
      </c>
      <c r="S185" s="81">
        <v>91.250000000000014</v>
      </c>
      <c r="T185" s="81">
        <v>91.249999999999986</v>
      </c>
      <c r="U185" s="81">
        <v>91.25</v>
      </c>
      <c r="V185" s="81">
        <v>91.249999999999986</v>
      </c>
      <c r="W185" s="81">
        <v>91.250000000000014</v>
      </c>
      <c r="X185" s="81">
        <v>91.25</v>
      </c>
      <c r="Y185" s="81">
        <v>91.25</v>
      </c>
      <c r="Z185" s="81">
        <v>91.25</v>
      </c>
      <c r="AA185" s="81">
        <v>91.25</v>
      </c>
      <c r="AB185" s="81">
        <v>91.25</v>
      </c>
      <c r="AC185" s="81">
        <v>91.250000000000014</v>
      </c>
      <c r="AD185" s="81">
        <v>91.249999999999986</v>
      </c>
      <c r="AE185" s="81">
        <v>91.25</v>
      </c>
      <c r="AF185" s="81">
        <v>91.25</v>
      </c>
      <c r="AG185" s="81">
        <v>91.25</v>
      </c>
      <c r="AH185" s="81">
        <v>91.25</v>
      </c>
      <c r="AI185" s="81">
        <v>91.249999999999986</v>
      </c>
      <c r="AJ185" s="81">
        <v>91.25</v>
      </c>
      <c r="AK185" s="81">
        <v>91.249999999999986</v>
      </c>
    </row>
    <row r="186" spans="1:37" ht="15" outlineLevel="2" x14ac:dyDescent="0.25">
      <c r="A186" s="79" t="s">
        <v>186</v>
      </c>
      <c r="B186" s="79" t="s">
        <v>177</v>
      </c>
      <c r="C186" s="79" t="s">
        <v>200</v>
      </c>
      <c r="D186" s="79" t="s">
        <v>190</v>
      </c>
      <c r="E186" s="80" t="s">
        <v>85</v>
      </c>
      <c r="F186" s="80" t="s">
        <v>222</v>
      </c>
      <c r="G186" s="81" t="s">
        <v>416</v>
      </c>
      <c r="H186" s="81" t="s">
        <v>416</v>
      </c>
      <c r="I186" s="81" t="s">
        <v>416</v>
      </c>
      <c r="J186" s="81" t="s">
        <v>416</v>
      </c>
      <c r="K186" s="81" t="s">
        <v>416</v>
      </c>
      <c r="L186" s="81" t="s">
        <v>416</v>
      </c>
      <c r="M186" s="81" t="s">
        <v>416</v>
      </c>
      <c r="N186" s="81" t="s">
        <v>416</v>
      </c>
      <c r="O186" s="81">
        <v>74.609999999999985</v>
      </c>
      <c r="P186" s="81">
        <v>74.609999999999985</v>
      </c>
      <c r="Q186" s="81">
        <v>74.61</v>
      </c>
      <c r="R186" s="81">
        <v>74.61</v>
      </c>
      <c r="S186" s="81">
        <v>74.609999999999985</v>
      </c>
      <c r="T186" s="81">
        <v>74.609999999999971</v>
      </c>
      <c r="U186" s="81">
        <v>74.609999999999985</v>
      </c>
      <c r="V186" s="81">
        <v>74.61</v>
      </c>
      <c r="W186" s="81">
        <v>74.61</v>
      </c>
      <c r="X186" s="81">
        <v>74.609999999999971</v>
      </c>
      <c r="Y186" s="81">
        <v>74.609999999999985</v>
      </c>
      <c r="Z186" s="81">
        <v>74.609999999999985</v>
      </c>
      <c r="AA186" s="81">
        <v>74.610000000000014</v>
      </c>
      <c r="AB186" s="81">
        <v>74.61</v>
      </c>
      <c r="AC186" s="81">
        <v>74.609999999999985</v>
      </c>
      <c r="AD186" s="81">
        <v>74.609999999999985</v>
      </c>
      <c r="AE186" s="81">
        <v>74.609999999999985</v>
      </c>
      <c r="AF186" s="81">
        <v>74.61</v>
      </c>
      <c r="AG186" s="81">
        <v>74.61</v>
      </c>
      <c r="AH186" s="81">
        <v>74.61</v>
      </c>
      <c r="AI186" s="81">
        <v>74.609999999999985</v>
      </c>
      <c r="AJ186" s="81">
        <v>74.609999999999985</v>
      </c>
      <c r="AK186" s="81">
        <v>74.609999999999971</v>
      </c>
    </row>
    <row r="187" spans="1:37" ht="15" outlineLevel="2" x14ac:dyDescent="0.25">
      <c r="A187" s="82" t="s">
        <v>186</v>
      </c>
      <c r="B187" s="82" t="s">
        <v>177</v>
      </c>
      <c r="C187" s="82" t="s">
        <v>200</v>
      </c>
      <c r="D187" s="82" t="s">
        <v>191</v>
      </c>
      <c r="E187" s="83" t="s">
        <v>85</v>
      </c>
      <c r="F187" s="80" t="s">
        <v>222</v>
      </c>
      <c r="G187" s="81" t="s">
        <v>416</v>
      </c>
      <c r="H187" s="81" t="s">
        <v>416</v>
      </c>
      <c r="I187" s="81" t="s">
        <v>416</v>
      </c>
      <c r="J187" s="81" t="s">
        <v>416</v>
      </c>
      <c r="K187" s="81" t="s">
        <v>416</v>
      </c>
      <c r="L187" s="81" t="s">
        <v>416</v>
      </c>
      <c r="M187" s="81" t="s">
        <v>416</v>
      </c>
      <c r="N187" s="81" t="s">
        <v>416</v>
      </c>
      <c r="O187" s="81" t="s">
        <v>416</v>
      </c>
      <c r="P187" s="81" t="s">
        <v>416</v>
      </c>
      <c r="Q187" s="81" t="s">
        <v>416</v>
      </c>
      <c r="R187" s="81" t="s">
        <v>416</v>
      </c>
      <c r="S187" s="81">
        <v>74.73</v>
      </c>
      <c r="T187" s="81">
        <v>74.72999999999999</v>
      </c>
      <c r="U187" s="81">
        <v>74.73</v>
      </c>
      <c r="V187" s="81">
        <v>74.73</v>
      </c>
      <c r="W187" s="81">
        <v>74.72999999999999</v>
      </c>
      <c r="X187" s="81">
        <v>74.72999999999999</v>
      </c>
      <c r="Y187" s="81">
        <v>74.73</v>
      </c>
      <c r="Z187" s="81">
        <v>74.72999999999999</v>
      </c>
      <c r="AA187" s="81">
        <v>74.72999999999999</v>
      </c>
      <c r="AB187" s="81">
        <v>74.73</v>
      </c>
      <c r="AC187" s="81">
        <v>74.72999999999999</v>
      </c>
      <c r="AD187" s="81">
        <v>74.729999999999976</v>
      </c>
      <c r="AE187" s="81">
        <v>74.72999999999999</v>
      </c>
      <c r="AF187" s="81">
        <v>74.72999999999999</v>
      </c>
      <c r="AG187" s="81">
        <v>74.73</v>
      </c>
      <c r="AH187" s="81">
        <v>74.73</v>
      </c>
      <c r="AI187" s="81">
        <v>74.73</v>
      </c>
      <c r="AJ187" s="81">
        <v>74.73</v>
      </c>
      <c r="AK187" s="81">
        <v>74.729999999999976</v>
      </c>
    </row>
    <row r="188" spans="1:37" ht="15" outlineLevel="2" x14ac:dyDescent="0.25">
      <c r="A188" s="79" t="s">
        <v>186</v>
      </c>
      <c r="B188" s="79" t="s">
        <v>177</v>
      </c>
      <c r="C188" s="79" t="s">
        <v>200</v>
      </c>
      <c r="D188" s="79" t="s">
        <v>192</v>
      </c>
      <c r="E188" s="80" t="s">
        <v>85</v>
      </c>
      <c r="F188" s="80" t="s">
        <v>222</v>
      </c>
      <c r="G188" s="81" t="s">
        <v>416</v>
      </c>
      <c r="H188" s="81" t="s">
        <v>416</v>
      </c>
      <c r="I188" s="81" t="s">
        <v>416</v>
      </c>
      <c r="J188" s="81" t="s">
        <v>416</v>
      </c>
      <c r="K188" s="81" t="s">
        <v>416</v>
      </c>
      <c r="L188" s="81" t="s">
        <v>416</v>
      </c>
      <c r="M188" s="81" t="s">
        <v>416</v>
      </c>
      <c r="N188" s="81" t="s">
        <v>416</v>
      </c>
      <c r="O188" s="81" t="s">
        <v>416</v>
      </c>
      <c r="P188" s="81" t="s">
        <v>416</v>
      </c>
      <c r="Q188" s="81" t="s">
        <v>416</v>
      </c>
      <c r="R188" s="81" t="s">
        <v>416</v>
      </c>
      <c r="S188" s="81" t="s">
        <v>416</v>
      </c>
      <c r="T188" s="81" t="s">
        <v>416</v>
      </c>
      <c r="U188" s="81" t="s">
        <v>416</v>
      </c>
      <c r="V188" s="81" t="s">
        <v>416</v>
      </c>
      <c r="W188" s="81">
        <v>5.1274999999999995</v>
      </c>
      <c r="X188" s="81">
        <v>5.1274999999999986</v>
      </c>
      <c r="Y188" s="81">
        <v>5.1274999999999995</v>
      </c>
      <c r="Z188" s="81">
        <v>5.1274999999999995</v>
      </c>
      <c r="AA188" s="81">
        <v>5.1274999999999995</v>
      </c>
      <c r="AB188" s="81">
        <v>5.1274999999999995</v>
      </c>
      <c r="AC188" s="81">
        <v>5.1274999999999995</v>
      </c>
      <c r="AD188" s="81">
        <v>5.1274999999999995</v>
      </c>
      <c r="AE188" s="81">
        <v>5.1274999999999995</v>
      </c>
      <c r="AF188" s="81">
        <v>5.1274999999999995</v>
      </c>
      <c r="AG188" s="81">
        <v>5.1274999999999986</v>
      </c>
      <c r="AH188" s="81">
        <v>5.1274999999999995</v>
      </c>
      <c r="AI188" s="81">
        <v>5.1274999999999995</v>
      </c>
      <c r="AJ188" s="81">
        <v>5.1274999999999986</v>
      </c>
      <c r="AK188" s="81">
        <v>5.1274999999999995</v>
      </c>
    </row>
    <row r="189" spans="1:37" ht="15" outlineLevel="2" x14ac:dyDescent="0.25">
      <c r="A189" s="82" t="s">
        <v>186</v>
      </c>
      <c r="B189" s="82" t="s">
        <v>177</v>
      </c>
      <c r="C189" s="82" t="s">
        <v>200</v>
      </c>
      <c r="D189" s="82" t="s">
        <v>193</v>
      </c>
      <c r="E189" s="83" t="s">
        <v>85</v>
      </c>
      <c r="F189" s="80" t="s">
        <v>222</v>
      </c>
      <c r="G189" s="81" t="s">
        <v>416</v>
      </c>
      <c r="H189" s="81" t="s">
        <v>416</v>
      </c>
      <c r="I189" s="81" t="s">
        <v>416</v>
      </c>
      <c r="J189" s="81" t="s">
        <v>416</v>
      </c>
      <c r="K189" s="81" t="s">
        <v>416</v>
      </c>
      <c r="L189" s="81" t="s">
        <v>416</v>
      </c>
      <c r="M189" s="81" t="s">
        <v>416</v>
      </c>
      <c r="N189" s="81" t="s">
        <v>416</v>
      </c>
      <c r="O189" s="81" t="s">
        <v>416</v>
      </c>
      <c r="P189" s="81" t="s">
        <v>416</v>
      </c>
      <c r="Q189" s="81" t="s">
        <v>416</v>
      </c>
      <c r="R189" s="81" t="s">
        <v>416</v>
      </c>
      <c r="S189" s="81" t="s">
        <v>416</v>
      </c>
      <c r="T189" s="81" t="s">
        <v>416</v>
      </c>
      <c r="U189" s="81" t="s">
        <v>416</v>
      </c>
      <c r="V189" s="81" t="s">
        <v>416</v>
      </c>
      <c r="W189" s="81" t="s">
        <v>416</v>
      </c>
      <c r="X189" s="81" t="s">
        <v>416</v>
      </c>
      <c r="Y189" s="81" t="s">
        <v>416</v>
      </c>
      <c r="Z189" s="81" t="s">
        <v>416</v>
      </c>
      <c r="AA189" s="81" t="s">
        <v>416</v>
      </c>
      <c r="AB189" s="81">
        <v>5.1274999999999995</v>
      </c>
      <c r="AC189" s="81">
        <v>5.1274999999999986</v>
      </c>
      <c r="AD189" s="81">
        <v>5.1274999999999995</v>
      </c>
      <c r="AE189" s="81">
        <v>5.1274999999999995</v>
      </c>
      <c r="AF189" s="81">
        <v>5.1274999999999995</v>
      </c>
      <c r="AG189" s="81">
        <v>5.1274999999999995</v>
      </c>
      <c r="AH189" s="81">
        <v>5.1275000000000004</v>
      </c>
      <c r="AI189" s="81">
        <v>5.1274999999999995</v>
      </c>
      <c r="AJ189" s="81">
        <v>5.1274999999999995</v>
      </c>
      <c r="AK189" s="81">
        <v>5.1274999999999986</v>
      </c>
    </row>
    <row r="190" spans="1:37" ht="15" outlineLevel="2" x14ac:dyDescent="0.25">
      <c r="A190" s="79" t="s">
        <v>186</v>
      </c>
      <c r="B190" s="79" t="s">
        <v>177</v>
      </c>
      <c r="C190" s="79" t="s">
        <v>200</v>
      </c>
      <c r="D190" s="79" t="s">
        <v>194</v>
      </c>
      <c r="E190" s="80" t="s">
        <v>85</v>
      </c>
      <c r="F190" s="80" t="s">
        <v>222</v>
      </c>
      <c r="G190" s="81" t="s">
        <v>416</v>
      </c>
      <c r="H190" s="81" t="s">
        <v>416</v>
      </c>
      <c r="I190" s="81" t="s">
        <v>416</v>
      </c>
      <c r="J190" s="81" t="s">
        <v>416</v>
      </c>
      <c r="K190" s="81" t="s">
        <v>416</v>
      </c>
      <c r="L190" s="81" t="s">
        <v>416</v>
      </c>
      <c r="M190" s="81" t="s">
        <v>416</v>
      </c>
      <c r="N190" s="81" t="s">
        <v>416</v>
      </c>
      <c r="O190" s="81" t="s">
        <v>416</v>
      </c>
      <c r="P190" s="81" t="s">
        <v>416</v>
      </c>
      <c r="Q190" s="81" t="s">
        <v>416</v>
      </c>
      <c r="R190" s="81" t="s">
        <v>416</v>
      </c>
      <c r="S190" s="81" t="s">
        <v>416</v>
      </c>
      <c r="T190" s="81" t="s">
        <v>416</v>
      </c>
      <c r="U190" s="81" t="s">
        <v>416</v>
      </c>
      <c r="V190" s="81" t="s">
        <v>416</v>
      </c>
      <c r="W190" s="81" t="s">
        <v>416</v>
      </c>
      <c r="X190" s="81" t="s">
        <v>416</v>
      </c>
      <c r="Y190" s="81" t="s">
        <v>416</v>
      </c>
      <c r="Z190" s="81" t="s">
        <v>416</v>
      </c>
      <c r="AA190" s="81" t="s">
        <v>416</v>
      </c>
      <c r="AB190" s="81" t="s">
        <v>416</v>
      </c>
      <c r="AC190" s="81" t="s">
        <v>416</v>
      </c>
      <c r="AD190" s="81" t="s">
        <v>416</v>
      </c>
      <c r="AE190" s="81" t="s">
        <v>416</v>
      </c>
      <c r="AF190" s="81">
        <v>5.1274999999999995</v>
      </c>
      <c r="AG190" s="81">
        <v>5.1274999999999995</v>
      </c>
      <c r="AH190" s="81">
        <v>5.1274999999999995</v>
      </c>
      <c r="AI190" s="81">
        <v>5.1274999999999995</v>
      </c>
      <c r="AJ190" s="81">
        <v>5.1274999999999995</v>
      </c>
      <c r="AK190" s="81">
        <v>5.1274999999999995</v>
      </c>
    </row>
    <row r="191" spans="1:37" ht="15" outlineLevel="2" x14ac:dyDescent="0.25">
      <c r="A191" s="82" t="s">
        <v>186</v>
      </c>
      <c r="B191" s="82" t="s">
        <v>177</v>
      </c>
      <c r="C191" s="82" t="s">
        <v>201</v>
      </c>
      <c r="D191" s="82" t="s">
        <v>114</v>
      </c>
      <c r="E191" s="83" t="s">
        <v>85</v>
      </c>
      <c r="F191" s="80" t="s">
        <v>222</v>
      </c>
      <c r="G191" s="81">
        <v>91.249999999999986</v>
      </c>
      <c r="H191" s="81">
        <v>91.250000000000014</v>
      </c>
      <c r="I191" s="81">
        <v>91.249999999999986</v>
      </c>
      <c r="J191" s="81">
        <v>91.249999999999986</v>
      </c>
      <c r="K191" s="81">
        <v>91.250000000000014</v>
      </c>
      <c r="L191" s="81">
        <v>91.25</v>
      </c>
      <c r="M191" s="81">
        <v>91.25</v>
      </c>
      <c r="N191" s="81">
        <v>91.249999999999986</v>
      </c>
      <c r="O191" s="81">
        <v>91.25</v>
      </c>
      <c r="P191" s="81">
        <v>91.250000000000014</v>
      </c>
      <c r="Q191" s="81">
        <v>91.25</v>
      </c>
      <c r="R191" s="81">
        <v>91.250000000000014</v>
      </c>
      <c r="S191" s="81">
        <v>91.249999999999986</v>
      </c>
      <c r="T191" s="81">
        <v>91.25</v>
      </c>
      <c r="U191" s="81">
        <v>91.249999999999986</v>
      </c>
      <c r="V191" s="81">
        <v>91.249999999999986</v>
      </c>
      <c r="W191" s="81">
        <v>91.25</v>
      </c>
      <c r="X191" s="81">
        <v>91.249999999999986</v>
      </c>
      <c r="Y191" s="81">
        <v>91.25</v>
      </c>
      <c r="Z191" s="81">
        <v>91.250000000000014</v>
      </c>
      <c r="AA191" s="81">
        <v>91.25</v>
      </c>
      <c r="AB191" s="81">
        <v>91.25</v>
      </c>
      <c r="AC191" s="81">
        <v>91.250000000000028</v>
      </c>
      <c r="AD191" s="81">
        <v>91.25</v>
      </c>
      <c r="AE191" s="81">
        <v>91.25</v>
      </c>
      <c r="AF191" s="81">
        <v>91.250000000000014</v>
      </c>
      <c r="AG191" s="81">
        <v>91.249999999999986</v>
      </c>
      <c r="AH191" s="81">
        <v>91.249999999999986</v>
      </c>
      <c r="AI191" s="81">
        <v>91.25</v>
      </c>
      <c r="AJ191" s="81">
        <v>91.250000000000028</v>
      </c>
      <c r="AK191" s="81">
        <v>91.25</v>
      </c>
    </row>
    <row r="192" spans="1:37" ht="15" outlineLevel="2" x14ac:dyDescent="0.25">
      <c r="A192" s="79" t="s">
        <v>186</v>
      </c>
      <c r="B192" s="79" t="s">
        <v>177</v>
      </c>
      <c r="C192" s="79" t="s">
        <v>201</v>
      </c>
      <c r="D192" s="79" t="s">
        <v>189</v>
      </c>
      <c r="E192" s="80" t="s">
        <v>85</v>
      </c>
      <c r="F192" s="80" t="s">
        <v>222</v>
      </c>
      <c r="G192" s="81" t="s">
        <v>416</v>
      </c>
      <c r="H192" s="81" t="s">
        <v>416</v>
      </c>
      <c r="I192" s="81" t="s">
        <v>416</v>
      </c>
      <c r="J192" s="81" t="s">
        <v>416</v>
      </c>
      <c r="K192" s="81" t="s">
        <v>416</v>
      </c>
      <c r="L192" s="81">
        <v>91.250000000000014</v>
      </c>
      <c r="M192" s="81">
        <v>91.249999999999986</v>
      </c>
      <c r="N192" s="81">
        <v>91.25</v>
      </c>
      <c r="O192" s="81">
        <v>91.25</v>
      </c>
      <c r="P192" s="81">
        <v>91.249999999999986</v>
      </c>
      <c r="Q192" s="81">
        <v>91.250000000000014</v>
      </c>
      <c r="R192" s="81">
        <v>91.25</v>
      </c>
      <c r="S192" s="81">
        <v>91.25</v>
      </c>
      <c r="T192" s="81">
        <v>91.25</v>
      </c>
      <c r="U192" s="81">
        <v>91.25</v>
      </c>
      <c r="V192" s="81">
        <v>91.25</v>
      </c>
      <c r="W192" s="81">
        <v>91.25</v>
      </c>
      <c r="X192" s="81">
        <v>91.25</v>
      </c>
      <c r="Y192" s="81">
        <v>91.250000000000014</v>
      </c>
      <c r="Z192" s="81">
        <v>91.25</v>
      </c>
      <c r="AA192" s="81">
        <v>91.250000000000014</v>
      </c>
      <c r="AB192" s="81">
        <v>91.25</v>
      </c>
      <c r="AC192" s="81">
        <v>91.250000000000014</v>
      </c>
      <c r="AD192" s="81">
        <v>91.249999999999986</v>
      </c>
      <c r="AE192" s="81">
        <v>91.249999999999972</v>
      </c>
      <c r="AF192" s="81">
        <v>91.25</v>
      </c>
      <c r="AG192" s="81">
        <v>91.25</v>
      </c>
      <c r="AH192" s="81">
        <v>91.25</v>
      </c>
      <c r="AI192" s="81">
        <v>91.25</v>
      </c>
      <c r="AJ192" s="81">
        <v>91.250000000000014</v>
      </c>
      <c r="AK192" s="81">
        <v>91.249999999999986</v>
      </c>
    </row>
    <row r="193" spans="1:37" ht="15" outlineLevel="2" x14ac:dyDescent="0.25">
      <c r="A193" s="82" t="s">
        <v>186</v>
      </c>
      <c r="B193" s="82" t="s">
        <v>177</v>
      </c>
      <c r="C193" s="82" t="s">
        <v>201</v>
      </c>
      <c r="D193" s="82" t="s">
        <v>190</v>
      </c>
      <c r="E193" s="83" t="s">
        <v>85</v>
      </c>
      <c r="F193" s="80" t="s">
        <v>222</v>
      </c>
      <c r="G193" s="81" t="s">
        <v>416</v>
      </c>
      <c r="H193" s="81" t="s">
        <v>416</v>
      </c>
      <c r="I193" s="81" t="s">
        <v>416</v>
      </c>
      <c r="J193" s="81" t="s">
        <v>416</v>
      </c>
      <c r="K193" s="81" t="s">
        <v>416</v>
      </c>
      <c r="L193" s="81" t="s">
        <v>416</v>
      </c>
      <c r="M193" s="81" t="s">
        <v>416</v>
      </c>
      <c r="N193" s="81" t="s">
        <v>416</v>
      </c>
      <c r="O193" s="81">
        <v>74.61</v>
      </c>
      <c r="P193" s="81">
        <v>74.61</v>
      </c>
      <c r="Q193" s="81">
        <v>74.61</v>
      </c>
      <c r="R193" s="81">
        <v>74.609999999999971</v>
      </c>
      <c r="S193" s="81">
        <v>74.61</v>
      </c>
      <c r="T193" s="81">
        <v>74.609999999999985</v>
      </c>
      <c r="U193" s="81">
        <v>74.609999999999985</v>
      </c>
      <c r="V193" s="81">
        <v>74.609999999999985</v>
      </c>
      <c r="W193" s="81">
        <v>74.609999999999985</v>
      </c>
      <c r="X193" s="81">
        <v>74.609999999999985</v>
      </c>
      <c r="Y193" s="81">
        <v>74.609999999999985</v>
      </c>
      <c r="Z193" s="81">
        <v>74.609999999999985</v>
      </c>
      <c r="AA193" s="81">
        <v>74.609999999999985</v>
      </c>
      <c r="AB193" s="81">
        <v>74.609999999999985</v>
      </c>
      <c r="AC193" s="81">
        <v>74.61</v>
      </c>
      <c r="AD193" s="81">
        <v>74.61</v>
      </c>
      <c r="AE193" s="81">
        <v>74.609999999999985</v>
      </c>
      <c r="AF193" s="81">
        <v>74.609999999999985</v>
      </c>
      <c r="AG193" s="81">
        <v>74.61</v>
      </c>
      <c r="AH193" s="81">
        <v>74.61</v>
      </c>
      <c r="AI193" s="81">
        <v>74.609999999999985</v>
      </c>
      <c r="AJ193" s="81">
        <v>74.61</v>
      </c>
      <c r="AK193" s="81">
        <v>74.609999999999971</v>
      </c>
    </row>
    <row r="194" spans="1:37" ht="15" outlineLevel="2" x14ac:dyDescent="0.25">
      <c r="A194" s="79" t="s">
        <v>186</v>
      </c>
      <c r="B194" s="79" t="s">
        <v>177</v>
      </c>
      <c r="C194" s="79" t="s">
        <v>201</v>
      </c>
      <c r="D194" s="79" t="s">
        <v>191</v>
      </c>
      <c r="E194" s="80" t="s">
        <v>85</v>
      </c>
      <c r="F194" s="80" t="s">
        <v>222</v>
      </c>
      <c r="G194" s="81" t="s">
        <v>416</v>
      </c>
      <c r="H194" s="81" t="s">
        <v>416</v>
      </c>
      <c r="I194" s="81" t="s">
        <v>416</v>
      </c>
      <c r="J194" s="81" t="s">
        <v>416</v>
      </c>
      <c r="K194" s="81" t="s">
        <v>416</v>
      </c>
      <c r="L194" s="81" t="s">
        <v>416</v>
      </c>
      <c r="M194" s="81" t="s">
        <v>416</v>
      </c>
      <c r="N194" s="81" t="s">
        <v>416</v>
      </c>
      <c r="O194" s="81" t="s">
        <v>416</v>
      </c>
      <c r="P194" s="81" t="s">
        <v>416</v>
      </c>
      <c r="Q194" s="81" t="s">
        <v>416</v>
      </c>
      <c r="R194" s="81" t="s">
        <v>416</v>
      </c>
      <c r="S194" s="81">
        <v>74.72999999999999</v>
      </c>
      <c r="T194" s="81">
        <v>74.72999999999999</v>
      </c>
      <c r="U194" s="81">
        <v>74.729999999999976</v>
      </c>
      <c r="V194" s="81">
        <v>74.72999999999999</v>
      </c>
      <c r="W194" s="81">
        <v>74.72999999999999</v>
      </c>
      <c r="X194" s="81">
        <v>74.72999999999999</v>
      </c>
      <c r="Y194" s="81">
        <v>74.73</v>
      </c>
      <c r="Z194" s="81">
        <v>74.72999999999999</v>
      </c>
      <c r="AA194" s="81">
        <v>74.72999999999999</v>
      </c>
      <c r="AB194" s="81">
        <v>74.72999999999999</v>
      </c>
      <c r="AC194" s="81">
        <v>74.72999999999999</v>
      </c>
      <c r="AD194" s="81">
        <v>74.72999999999999</v>
      </c>
      <c r="AE194" s="81">
        <v>74.73</v>
      </c>
      <c r="AF194" s="81">
        <v>74.72999999999999</v>
      </c>
      <c r="AG194" s="81">
        <v>74.729999999999976</v>
      </c>
      <c r="AH194" s="81">
        <v>74.73</v>
      </c>
      <c r="AI194" s="81">
        <v>74.72999999999999</v>
      </c>
      <c r="AJ194" s="81">
        <v>74.729999999999976</v>
      </c>
      <c r="AK194" s="81">
        <v>74.729999999999976</v>
      </c>
    </row>
    <row r="195" spans="1:37" ht="15" outlineLevel="2" x14ac:dyDescent="0.25">
      <c r="A195" s="82" t="s">
        <v>186</v>
      </c>
      <c r="B195" s="82" t="s">
        <v>177</v>
      </c>
      <c r="C195" s="82" t="s">
        <v>201</v>
      </c>
      <c r="D195" s="82" t="s">
        <v>192</v>
      </c>
      <c r="E195" s="83" t="s">
        <v>85</v>
      </c>
      <c r="F195" s="80" t="s">
        <v>222</v>
      </c>
      <c r="G195" s="81" t="s">
        <v>416</v>
      </c>
      <c r="H195" s="81" t="s">
        <v>416</v>
      </c>
      <c r="I195" s="81" t="s">
        <v>416</v>
      </c>
      <c r="J195" s="81" t="s">
        <v>416</v>
      </c>
      <c r="K195" s="81" t="s">
        <v>416</v>
      </c>
      <c r="L195" s="81" t="s">
        <v>416</v>
      </c>
      <c r="M195" s="81" t="s">
        <v>416</v>
      </c>
      <c r="N195" s="81" t="s">
        <v>416</v>
      </c>
      <c r="O195" s="81" t="s">
        <v>416</v>
      </c>
      <c r="P195" s="81" t="s">
        <v>416</v>
      </c>
      <c r="Q195" s="81" t="s">
        <v>416</v>
      </c>
      <c r="R195" s="81" t="s">
        <v>416</v>
      </c>
      <c r="S195" s="81" t="s">
        <v>416</v>
      </c>
      <c r="T195" s="81" t="s">
        <v>416</v>
      </c>
      <c r="U195" s="81" t="s">
        <v>416</v>
      </c>
      <c r="V195" s="81" t="s">
        <v>416</v>
      </c>
      <c r="W195" s="81">
        <v>5.1274999999999995</v>
      </c>
      <c r="X195" s="81">
        <v>5.1274999999999995</v>
      </c>
      <c r="Y195" s="81">
        <v>5.1274999999999995</v>
      </c>
      <c r="Z195" s="81">
        <v>5.1274999999999995</v>
      </c>
      <c r="AA195" s="81">
        <v>5.1274999999999995</v>
      </c>
      <c r="AB195" s="81">
        <v>5.1274999999999995</v>
      </c>
      <c r="AC195" s="81">
        <v>5.1274999999999995</v>
      </c>
      <c r="AD195" s="81">
        <v>5.1274999999999995</v>
      </c>
      <c r="AE195" s="81">
        <v>5.1274999999999995</v>
      </c>
      <c r="AF195" s="81">
        <v>5.1274999999999995</v>
      </c>
      <c r="AG195" s="81">
        <v>5.1274999999999995</v>
      </c>
      <c r="AH195" s="81">
        <v>5.1274999999999995</v>
      </c>
      <c r="AI195" s="81">
        <v>5.1274999999999995</v>
      </c>
      <c r="AJ195" s="81">
        <v>5.1274999999999995</v>
      </c>
      <c r="AK195" s="81">
        <v>5.1274999999999995</v>
      </c>
    </row>
    <row r="196" spans="1:37" ht="15" outlineLevel="2" x14ac:dyDescent="0.25">
      <c r="A196" s="79" t="s">
        <v>186</v>
      </c>
      <c r="B196" s="79" t="s">
        <v>177</v>
      </c>
      <c r="C196" s="79" t="s">
        <v>201</v>
      </c>
      <c r="D196" s="79" t="s">
        <v>193</v>
      </c>
      <c r="E196" s="80" t="s">
        <v>85</v>
      </c>
      <c r="F196" s="80" t="s">
        <v>222</v>
      </c>
      <c r="G196" s="81" t="s">
        <v>416</v>
      </c>
      <c r="H196" s="81" t="s">
        <v>416</v>
      </c>
      <c r="I196" s="81" t="s">
        <v>416</v>
      </c>
      <c r="J196" s="81" t="s">
        <v>416</v>
      </c>
      <c r="K196" s="81" t="s">
        <v>416</v>
      </c>
      <c r="L196" s="81" t="s">
        <v>416</v>
      </c>
      <c r="M196" s="81" t="s">
        <v>416</v>
      </c>
      <c r="N196" s="81" t="s">
        <v>416</v>
      </c>
      <c r="O196" s="81" t="s">
        <v>416</v>
      </c>
      <c r="P196" s="81" t="s">
        <v>416</v>
      </c>
      <c r="Q196" s="81" t="s">
        <v>416</v>
      </c>
      <c r="R196" s="81" t="s">
        <v>416</v>
      </c>
      <c r="S196" s="81" t="s">
        <v>416</v>
      </c>
      <c r="T196" s="81" t="s">
        <v>416</v>
      </c>
      <c r="U196" s="81" t="s">
        <v>416</v>
      </c>
      <c r="V196" s="81" t="s">
        <v>416</v>
      </c>
      <c r="W196" s="81" t="s">
        <v>416</v>
      </c>
      <c r="X196" s="81" t="s">
        <v>416</v>
      </c>
      <c r="Y196" s="81" t="s">
        <v>416</v>
      </c>
      <c r="Z196" s="81" t="s">
        <v>416</v>
      </c>
      <c r="AA196" s="81" t="s">
        <v>416</v>
      </c>
      <c r="AB196" s="81">
        <v>5.1275000000000004</v>
      </c>
      <c r="AC196" s="81">
        <v>5.1275000000000004</v>
      </c>
      <c r="AD196" s="81">
        <v>5.1275000000000004</v>
      </c>
      <c r="AE196" s="81">
        <v>5.1274999999999995</v>
      </c>
      <c r="AF196" s="81">
        <v>5.1275000000000004</v>
      </c>
      <c r="AG196" s="81">
        <v>5.1275000000000004</v>
      </c>
      <c r="AH196" s="81">
        <v>5.1274999999999995</v>
      </c>
      <c r="AI196" s="81">
        <v>5.1274999999999995</v>
      </c>
      <c r="AJ196" s="81">
        <v>5.1274999999999995</v>
      </c>
      <c r="AK196" s="81">
        <v>5.1275000000000004</v>
      </c>
    </row>
    <row r="197" spans="1:37" ht="15" outlineLevel="2" x14ac:dyDescent="0.25">
      <c r="A197" s="82" t="s">
        <v>186</v>
      </c>
      <c r="B197" s="82" t="s">
        <v>177</v>
      </c>
      <c r="C197" s="82" t="s">
        <v>201</v>
      </c>
      <c r="D197" s="82" t="s">
        <v>194</v>
      </c>
      <c r="E197" s="83" t="s">
        <v>85</v>
      </c>
      <c r="F197" s="80" t="s">
        <v>222</v>
      </c>
      <c r="G197" s="81" t="s">
        <v>416</v>
      </c>
      <c r="H197" s="81" t="s">
        <v>416</v>
      </c>
      <c r="I197" s="81" t="s">
        <v>416</v>
      </c>
      <c r="J197" s="81" t="s">
        <v>416</v>
      </c>
      <c r="K197" s="81" t="s">
        <v>416</v>
      </c>
      <c r="L197" s="81" t="s">
        <v>416</v>
      </c>
      <c r="M197" s="81" t="s">
        <v>416</v>
      </c>
      <c r="N197" s="81" t="s">
        <v>416</v>
      </c>
      <c r="O197" s="81" t="s">
        <v>416</v>
      </c>
      <c r="P197" s="81" t="s">
        <v>416</v>
      </c>
      <c r="Q197" s="81" t="s">
        <v>416</v>
      </c>
      <c r="R197" s="81" t="s">
        <v>416</v>
      </c>
      <c r="S197" s="81" t="s">
        <v>416</v>
      </c>
      <c r="T197" s="81" t="s">
        <v>416</v>
      </c>
      <c r="U197" s="81" t="s">
        <v>416</v>
      </c>
      <c r="V197" s="81" t="s">
        <v>416</v>
      </c>
      <c r="W197" s="81" t="s">
        <v>416</v>
      </c>
      <c r="X197" s="81" t="s">
        <v>416</v>
      </c>
      <c r="Y197" s="81" t="s">
        <v>416</v>
      </c>
      <c r="Z197" s="81" t="s">
        <v>416</v>
      </c>
      <c r="AA197" s="81" t="s">
        <v>416</v>
      </c>
      <c r="AB197" s="81" t="s">
        <v>416</v>
      </c>
      <c r="AC197" s="81" t="s">
        <v>416</v>
      </c>
      <c r="AD197" s="81" t="s">
        <v>416</v>
      </c>
      <c r="AE197" s="81" t="s">
        <v>416</v>
      </c>
      <c r="AF197" s="81">
        <v>5.1275000000000004</v>
      </c>
      <c r="AG197" s="81">
        <v>5.1274999999999995</v>
      </c>
      <c r="AH197" s="81">
        <v>5.1274999999999995</v>
      </c>
      <c r="AI197" s="81">
        <v>5.1274999999999995</v>
      </c>
      <c r="AJ197" s="81">
        <v>5.1274999999999995</v>
      </c>
      <c r="AK197" s="81">
        <v>5.1274999999999995</v>
      </c>
    </row>
    <row r="198" spans="1:37" ht="15" outlineLevel="2" x14ac:dyDescent="0.25">
      <c r="A198" s="79" t="s">
        <v>186</v>
      </c>
      <c r="B198" s="79" t="s">
        <v>177</v>
      </c>
      <c r="C198" s="79" t="s">
        <v>202</v>
      </c>
      <c r="D198" s="79" t="s">
        <v>114</v>
      </c>
      <c r="E198" s="80" t="s">
        <v>85</v>
      </c>
      <c r="F198" s="80" t="s">
        <v>222</v>
      </c>
      <c r="G198" s="81">
        <v>91.25</v>
      </c>
      <c r="H198" s="81">
        <v>91.250000000000014</v>
      </c>
      <c r="I198" s="81">
        <v>91.249999999999986</v>
      </c>
      <c r="J198" s="81">
        <v>91.25</v>
      </c>
      <c r="K198" s="81">
        <v>91.25</v>
      </c>
      <c r="L198" s="81">
        <v>91.249999999999986</v>
      </c>
      <c r="M198" s="81">
        <v>91.25</v>
      </c>
      <c r="N198" s="81">
        <v>91.249999999999986</v>
      </c>
      <c r="O198" s="81">
        <v>91.250000000000014</v>
      </c>
      <c r="P198" s="81">
        <v>91.25</v>
      </c>
      <c r="Q198" s="81">
        <v>91.25</v>
      </c>
      <c r="R198" s="81">
        <v>91.25</v>
      </c>
      <c r="S198" s="81">
        <v>91.25</v>
      </c>
      <c r="T198" s="81">
        <v>91.25</v>
      </c>
      <c r="U198" s="81">
        <v>91.249999999999986</v>
      </c>
      <c r="V198" s="81">
        <v>91.249999999999986</v>
      </c>
      <c r="W198" s="81">
        <v>91.249999999999986</v>
      </c>
      <c r="X198" s="81">
        <v>91.25</v>
      </c>
      <c r="Y198" s="81">
        <v>91.250000000000014</v>
      </c>
      <c r="Z198" s="81">
        <v>91.249999999999986</v>
      </c>
      <c r="AA198" s="81">
        <v>91.250000000000014</v>
      </c>
      <c r="AB198" s="81">
        <v>91.249999999999986</v>
      </c>
      <c r="AC198" s="81">
        <v>91.250000000000014</v>
      </c>
      <c r="AD198" s="81">
        <v>91.25</v>
      </c>
      <c r="AE198" s="81">
        <v>91.249999999999986</v>
      </c>
      <c r="AF198" s="81">
        <v>91.249999999999986</v>
      </c>
      <c r="AG198" s="81">
        <v>91.249999999999986</v>
      </c>
      <c r="AH198" s="81">
        <v>91.249999999999986</v>
      </c>
      <c r="AI198" s="81">
        <v>91.249999999999986</v>
      </c>
      <c r="AJ198" s="81">
        <v>91.249999999999986</v>
      </c>
      <c r="AK198" s="81">
        <v>91.25</v>
      </c>
    </row>
    <row r="199" spans="1:37" ht="15" outlineLevel="2" x14ac:dyDescent="0.25">
      <c r="A199" s="82" t="s">
        <v>186</v>
      </c>
      <c r="B199" s="82" t="s">
        <v>177</v>
      </c>
      <c r="C199" s="82" t="s">
        <v>202</v>
      </c>
      <c r="D199" s="82" t="s">
        <v>189</v>
      </c>
      <c r="E199" s="83" t="s">
        <v>85</v>
      </c>
      <c r="F199" s="80" t="s">
        <v>222</v>
      </c>
      <c r="G199" s="81" t="s">
        <v>416</v>
      </c>
      <c r="H199" s="81" t="s">
        <v>416</v>
      </c>
      <c r="I199" s="81" t="s">
        <v>416</v>
      </c>
      <c r="J199" s="81" t="s">
        <v>416</v>
      </c>
      <c r="K199" s="81" t="s">
        <v>416</v>
      </c>
      <c r="L199" s="81">
        <v>91.249999999999986</v>
      </c>
      <c r="M199" s="81">
        <v>91.250000000000014</v>
      </c>
      <c r="N199" s="81">
        <v>91.25</v>
      </c>
      <c r="O199" s="81">
        <v>91.25</v>
      </c>
      <c r="P199" s="81">
        <v>91.25</v>
      </c>
      <c r="Q199" s="81">
        <v>91.25</v>
      </c>
      <c r="R199" s="81">
        <v>91.25</v>
      </c>
      <c r="S199" s="81">
        <v>91.25</v>
      </c>
      <c r="T199" s="81">
        <v>91.25</v>
      </c>
      <c r="U199" s="81">
        <v>91.25</v>
      </c>
      <c r="V199" s="81">
        <v>91.250000000000014</v>
      </c>
      <c r="W199" s="81">
        <v>91.25</v>
      </c>
      <c r="X199" s="81">
        <v>91.25</v>
      </c>
      <c r="Y199" s="81">
        <v>91.250000000000014</v>
      </c>
      <c r="Z199" s="81">
        <v>91.250000000000014</v>
      </c>
      <c r="AA199" s="81">
        <v>91.249999999999986</v>
      </c>
      <c r="AB199" s="81">
        <v>91.249999999999986</v>
      </c>
      <c r="AC199" s="81">
        <v>91.25</v>
      </c>
      <c r="AD199" s="81">
        <v>91.250000000000014</v>
      </c>
      <c r="AE199" s="81">
        <v>91.25</v>
      </c>
      <c r="AF199" s="81">
        <v>91.25</v>
      </c>
      <c r="AG199" s="81">
        <v>91.250000000000014</v>
      </c>
      <c r="AH199" s="81">
        <v>91.25</v>
      </c>
      <c r="AI199" s="81">
        <v>91.249999999999986</v>
      </c>
      <c r="AJ199" s="81">
        <v>91.25</v>
      </c>
      <c r="AK199" s="81">
        <v>91.250000000000014</v>
      </c>
    </row>
    <row r="200" spans="1:37" ht="15" outlineLevel="2" x14ac:dyDescent="0.25">
      <c r="A200" s="79" t="s">
        <v>186</v>
      </c>
      <c r="B200" s="79" t="s">
        <v>177</v>
      </c>
      <c r="C200" s="79" t="s">
        <v>202</v>
      </c>
      <c r="D200" s="79" t="s">
        <v>190</v>
      </c>
      <c r="E200" s="80" t="s">
        <v>85</v>
      </c>
      <c r="F200" s="80" t="s">
        <v>222</v>
      </c>
      <c r="G200" s="81" t="s">
        <v>416</v>
      </c>
      <c r="H200" s="81" t="s">
        <v>416</v>
      </c>
      <c r="I200" s="81" t="s">
        <v>416</v>
      </c>
      <c r="J200" s="81" t="s">
        <v>416</v>
      </c>
      <c r="K200" s="81" t="s">
        <v>416</v>
      </c>
      <c r="L200" s="81" t="s">
        <v>416</v>
      </c>
      <c r="M200" s="81" t="s">
        <v>416</v>
      </c>
      <c r="N200" s="81" t="s">
        <v>416</v>
      </c>
      <c r="O200" s="81">
        <v>74.609999999999985</v>
      </c>
      <c r="P200" s="81">
        <v>74.609999999999985</v>
      </c>
      <c r="Q200" s="81">
        <v>74.609999999999985</v>
      </c>
      <c r="R200" s="81">
        <v>74.61</v>
      </c>
      <c r="S200" s="81">
        <v>74.61</v>
      </c>
      <c r="T200" s="81">
        <v>74.609999999999985</v>
      </c>
      <c r="U200" s="81">
        <v>74.609999999999985</v>
      </c>
      <c r="V200" s="81">
        <v>74.61</v>
      </c>
      <c r="W200" s="81">
        <v>74.609999999999985</v>
      </c>
      <c r="X200" s="81">
        <v>74.61</v>
      </c>
      <c r="Y200" s="81">
        <v>74.609999999999985</v>
      </c>
      <c r="Z200" s="81">
        <v>74.61</v>
      </c>
      <c r="AA200" s="81">
        <v>74.61</v>
      </c>
      <c r="AB200" s="81">
        <v>74.609999999999985</v>
      </c>
      <c r="AC200" s="81">
        <v>74.609999999999985</v>
      </c>
      <c r="AD200" s="81">
        <v>74.610000000000014</v>
      </c>
      <c r="AE200" s="81">
        <v>74.609999999999985</v>
      </c>
      <c r="AF200" s="81">
        <v>74.609999999999985</v>
      </c>
      <c r="AG200" s="81">
        <v>74.609999999999971</v>
      </c>
      <c r="AH200" s="81">
        <v>74.61</v>
      </c>
      <c r="AI200" s="81">
        <v>74.61</v>
      </c>
      <c r="AJ200" s="81">
        <v>74.610000000000014</v>
      </c>
      <c r="AK200" s="81">
        <v>74.609999999999971</v>
      </c>
    </row>
    <row r="201" spans="1:37" ht="15" outlineLevel="2" x14ac:dyDescent="0.25">
      <c r="A201" s="82" t="s">
        <v>186</v>
      </c>
      <c r="B201" s="82" t="s">
        <v>177</v>
      </c>
      <c r="C201" s="82" t="s">
        <v>202</v>
      </c>
      <c r="D201" s="82" t="s">
        <v>191</v>
      </c>
      <c r="E201" s="83" t="s">
        <v>85</v>
      </c>
      <c r="F201" s="80" t="s">
        <v>222</v>
      </c>
      <c r="G201" s="81" t="s">
        <v>416</v>
      </c>
      <c r="H201" s="81" t="s">
        <v>416</v>
      </c>
      <c r="I201" s="81" t="s">
        <v>416</v>
      </c>
      <c r="J201" s="81" t="s">
        <v>416</v>
      </c>
      <c r="K201" s="81" t="s">
        <v>416</v>
      </c>
      <c r="L201" s="81" t="s">
        <v>416</v>
      </c>
      <c r="M201" s="81" t="s">
        <v>416</v>
      </c>
      <c r="N201" s="81" t="s">
        <v>416</v>
      </c>
      <c r="O201" s="81" t="s">
        <v>416</v>
      </c>
      <c r="P201" s="81" t="s">
        <v>416</v>
      </c>
      <c r="Q201" s="81" t="s">
        <v>416</v>
      </c>
      <c r="R201" s="81" t="s">
        <v>416</v>
      </c>
      <c r="S201" s="81">
        <v>74.72999999999999</v>
      </c>
      <c r="T201" s="81">
        <v>74.73</v>
      </c>
      <c r="U201" s="81">
        <v>74.72999999999999</v>
      </c>
      <c r="V201" s="81">
        <v>74.73</v>
      </c>
      <c r="W201" s="81">
        <v>74.72999999999999</v>
      </c>
      <c r="X201" s="81">
        <v>74.729999999999976</v>
      </c>
      <c r="Y201" s="81">
        <v>74.73</v>
      </c>
      <c r="Z201" s="81">
        <v>74.72999999999999</v>
      </c>
      <c r="AA201" s="81">
        <v>74.72999999999999</v>
      </c>
      <c r="AB201" s="81">
        <v>74.72999999999999</v>
      </c>
      <c r="AC201" s="81">
        <v>74.72999999999999</v>
      </c>
      <c r="AD201" s="81">
        <v>74.729999999999976</v>
      </c>
      <c r="AE201" s="81">
        <v>74.72999999999999</v>
      </c>
      <c r="AF201" s="81">
        <v>74.73</v>
      </c>
      <c r="AG201" s="81">
        <v>74.72999999999999</v>
      </c>
      <c r="AH201" s="81">
        <v>74.730000000000018</v>
      </c>
      <c r="AI201" s="81">
        <v>74.72999999999999</v>
      </c>
      <c r="AJ201" s="81">
        <v>74.73</v>
      </c>
      <c r="AK201" s="81">
        <v>74.72999999999999</v>
      </c>
    </row>
    <row r="202" spans="1:37" ht="15" outlineLevel="2" x14ac:dyDescent="0.25">
      <c r="A202" s="79" t="s">
        <v>186</v>
      </c>
      <c r="B202" s="79" t="s">
        <v>177</v>
      </c>
      <c r="C202" s="79" t="s">
        <v>202</v>
      </c>
      <c r="D202" s="79" t="s">
        <v>192</v>
      </c>
      <c r="E202" s="80" t="s">
        <v>85</v>
      </c>
      <c r="F202" s="80" t="s">
        <v>222</v>
      </c>
      <c r="G202" s="81" t="s">
        <v>416</v>
      </c>
      <c r="H202" s="81" t="s">
        <v>416</v>
      </c>
      <c r="I202" s="81" t="s">
        <v>416</v>
      </c>
      <c r="J202" s="81" t="s">
        <v>416</v>
      </c>
      <c r="K202" s="81" t="s">
        <v>416</v>
      </c>
      <c r="L202" s="81" t="s">
        <v>416</v>
      </c>
      <c r="M202" s="81" t="s">
        <v>416</v>
      </c>
      <c r="N202" s="81" t="s">
        <v>416</v>
      </c>
      <c r="O202" s="81" t="s">
        <v>416</v>
      </c>
      <c r="P202" s="81" t="s">
        <v>416</v>
      </c>
      <c r="Q202" s="81" t="s">
        <v>416</v>
      </c>
      <c r="R202" s="81" t="s">
        <v>416</v>
      </c>
      <c r="S202" s="81" t="s">
        <v>416</v>
      </c>
      <c r="T202" s="81" t="s">
        <v>416</v>
      </c>
      <c r="U202" s="81" t="s">
        <v>416</v>
      </c>
      <c r="V202" s="81" t="s">
        <v>416</v>
      </c>
      <c r="W202" s="81">
        <v>5.1274999999999995</v>
      </c>
      <c r="X202" s="81">
        <v>5.1274999999999995</v>
      </c>
      <c r="Y202" s="81">
        <v>5.1274999999999995</v>
      </c>
      <c r="Z202" s="81">
        <v>5.1274999999999995</v>
      </c>
      <c r="AA202" s="81">
        <v>5.1274999999999995</v>
      </c>
      <c r="AB202" s="81">
        <v>5.1274999999999995</v>
      </c>
      <c r="AC202" s="81">
        <v>5.1274999999999995</v>
      </c>
      <c r="AD202" s="81">
        <v>5.1274999999999995</v>
      </c>
      <c r="AE202" s="81">
        <v>5.1274999999999995</v>
      </c>
      <c r="AF202" s="81">
        <v>5.1274999999999995</v>
      </c>
      <c r="AG202" s="81">
        <v>5.1274999999999995</v>
      </c>
      <c r="AH202" s="81">
        <v>5.1274999999999995</v>
      </c>
      <c r="AI202" s="81">
        <v>5.1274999999999995</v>
      </c>
      <c r="AJ202" s="81">
        <v>5.1274999999999995</v>
      </c>
      <c r="AK202" s="81">
        <v>5.1274999999999995</v>
      </c>
    </row>
    <row r="203" spans="1:37" ht="15" outlineLevel="2" x14ac:dyDescent="0.25">
      <c r="A203" s="82" t="s">
        <v>186</v>
      </c>
      <c r="B203" s="82" t="s">
        <v>177</v>
      </c>
      <c r="C203" s="82" t="s">
        <v>202</v>
      </c>
      <c r="D203" s="82" t="s">
        <v>193</v>
      </c>
      <c r="E203" s="83" t="s">
        <v>85</v>
      </c>
      <c r="F203" s="80" t="s">
        <v>222</v>
      </c>
      <c r="G203" s="81" t="s">
        <v>416</v>
      </c>
      <c r="H203" s="81" t="s">
        <v>416</v>
      </c>
      <c r="I203" s="81" t="s">
        <v>416</v>
      </c>
      <c r="J203" s="81" t="s">
        <v>416</v>
      </c>
      <c r="K203" s="81" t="s">
        <v>416</v>
      </c>
      <c r="L203" s="81" t="s">
        <v>416</v>
      </c>
      <c r="M203" s="81" t="s">
        <v>416</v>
      </c>
      <c r="N203" s="81" t="s">
        <v>416</v>
      </c>
      <c r="O203" s="81" t="s">
        <v>416</v>
      </c>
      <c r="P203" s="81" t="s">
        <v>416</v>
      </c>
      <c r="Q203" s="81" t="s">
        <v>416</v>
      </c>
      <c r="R203" s="81" t="s">
        <v>416</v>
      </c>
      <c r="S203" s="81" t="s">
        <v>416</v>
      </c>
      <c r="T203" s="81" t="s">
        <v>416</v>
      </c>
      <c r="U203" s="81" t="s">
        <v>416</v>
      </c>
      <c r="V203" s="81" t="s">
        <v>416</v>
      </c>
      <c r="W203" s="81" t="s">
        <v>416</v>
      </c>
      <c r="X203" s="81" t="s">
        <v>416</v>
      </c>
      <c r="Y203" s="81" t="s">
        <v>416</v>
      </c>
      <c r="Z203" s="81" t="s">
        <v>416</v>
      </c>
      <c r="AA203" s="81" t="s">
        <v>416</v>
      </c>
      <c r="AB203" s="81">
        <v>5.1274999999999995</v>
      </c>
      <c r="AC203" s="81">
        <v>5.1275000000000004</v>
      </c>
      <c r="AD203" s="81">
        <v>5.1274999999999995</v>
      </c>
      <c r="AE203" s="81">
        <v>5.1274999999999995</v>
      </c>
      <c r="AF203" s="81">
        <v>5.1274999999999986</v>
      </c>
      <c r="AG203" s="81">
        <v>5.1274999999999995</v>
      </c>
      <c r="AH203" s="81">
        <v>5.1274999999999995</v>
      </c>
      <c r="AI203" s="81">
        <v>5.1274999999999995</v>
      </c>
      <c r="AJ203" s="81">
        <v>5.1275000000000004</v>
      </c>
      <c r="AK203" s="81">
        <v>5.1274999999999986</v>
      </c>
    </row>
    <row r="204" spans="1:37" ht="15" outlineLevel="2" x14ac:dyDescent="0.25">
      <c r="A204" s="79" t="s">
        <v>186</v>
      </c>
      <c r="B204" s="79" t="s">
        <v>177</v>
      </c>
      <c r="C204" s="79" t="s">
        <v>202</v>
      </c>
      <c r="D204" s="79" t="s">
        <v>194</v>
      </c>
      <c r="E204" s="80" t="s">
        <v>85</v>
      </c>
      <c r="F204" s="80" t="s">
        <v>222</v>
      </c>
      <c r="G204" s="81" t="s">
        <v>416</v>
      </c>
      <c r="H204" s="81" t="s">
        <v>416</v>
      </c>
      <c r="I204" s="81" t="s">
        <v>416</v>
      </c>
      <c r="J204" s="81" t="s">
        <v>416</v>
      </c>
      <c r="K204" s="81" t="s">
        <v>416</v>
      </c>
      <c r="L204" s="81" t="s">
        <v>416</v>
      </c>
      <c r="M204" s="81" t="s">
        <v>416</v>
      </c>
      <c r="N204" s="81" t="s">
        <v>416</v>
      </c>
      <c r="O204" s="81" t="s">
        <v>416</v>
      </c>
      <c r="P204" s="81" t="s">
        <v>416</v>
      </c>
      <c r="Q204" s="81" t="s">
        <v>416</v>
      </c>
      <c r="R204" s="81" t="s">
        <v>416</v>
      </c>
      <c r="S204" s="81" t="s">
        <v>416</v>
      </c>
      <c r="T204" s="81" t="s">
        <v>416</v>
      </c>
      <c r="U204" s="81" t="s">
        <v>416</v>
      </c>
      <c r="V204" s="81" t="s">
        <v>416</v>
      </c>
      <c r="W204" s="81" t="s">
        <v>416</v>
      </c>
      <c r="X204" s="81" t="s">
        <v>416</v>
      </c>
      <c r="Y204" s="81" t="s">
        <v>416</v>
      </c>
      <c r="Z204" s="81" t="s">
        <v>416</v>
      </c>
      <c r="AA204" s="81" t="s">
        <v>416</v>
      </c>
      <c r="AB204" s="81" t="s">
        <v>416</v>
      </c>
      <c r="AC204" s="81" t="s">
        <v>416</v>
      </c>
      <c r="AD204" s="81" t="s">
        <v>416</v>
      </c>
      <c r="AE204" s="81" t="s">
        <v>416</v>
      </c>
      <c r="AF204" s="81">
        <v>5.1274999999999995</v>
      </c>
      <c r="AG204" s="81">
        <v>5.1274999999999995</v>
      </c>
      <c r="AH204" s="81">
        <v>5.1274999999999995</v>
      </c>
      <c r="AI204" s="81">
        <v>5.1274999999999995</v>
      </c>
      <c r="AJ204" s="81">
        <v>5.1274999999999995</v>
      </c>
      <c r="AK204" s="81">
        <v>5.1274999999999995</v>
      </c>
    </row>
    <row r="205" spans="1:37" ht="15" outlineLevel="2" x14ac:dyDescent="0.25">
      <c r="A205" s="82" t="s">
        <v>186</v>
      </c>
      <c r="B205" s="82" t="s">
        <v>177</v>
      </c>
      <c r="C205" s="82" t="s">
        <v>203</v>
      </c>
      <c r="D205" s="82" t="s">
        <v>114</v>
      </c>
      <c r="E205" s="83" t="s">
        <v>85</v>
      </c>
      <c r="F205" s="80" t="s">
        <v>222</v>
      </c>
      <c r="G205" s="81" t="s">
        <v>416</v>
      </c>
      <c r="H205" s="81" t="s">
        <v>416</v>
      </c>
      <c r="I205" s="81" t="s">
        <v>416</v>
      </c>
      <c r="J205" s="81" t="s">
        <v>416</v>
      </c>
      <c r="K205" s="81" t="s">
        <v>416</v>
      </c>
      <c r="L205" s="81" t="s">
        <v>416</v>
      </c>
      <c r="M205" s="81" t="s">
        <v>416</v>
      </c>
      <c r="N205" s="81" t="s">
        <v>416</v>
      </c>
      <c r="O205" s="81" t="s">
        <v>416</v>
      </c>
      <c r="P205" s="81" t="s">
        <v>416</v>
      </c>
      <c r="Q205" s="81" t="s">
        <v>416</v>
      </c>
      <c r="R205" s="81" t="s">
        <v>416</v>
      </c>
      <c r="S205" s="81" t="s">
        <v>416</v>
      </c>
      <c r="T205" s="81" t="s">
        <v>416</v>
      </c>
      <c r="U205" s="81" t="s">
        <v>416</v>
      </c>
      <c r="V205" s="81" t="s">
        <v>416</v>
      </c>
      <c r="W205" s="81" t="s">
        <v>416</v>
      </c>
      <c r="X205" s="81" t="s">
        <v>416</v>
      </c>
      <c r="Y205" s="81" t="s">
        <v>416</v>
      </c>
      <c r="Z205" s="81" t="s">
        <v>416</v>
      </c>
      <c r="AA205" s="81" t="s">
        <v>416</v>
      </c>
      <c r="AB205" s="81" t="s">
        <v>416</v>
      </c>
      <c r="AC205" s="81" t="s">
        <v>416</v>
      </c>
      <c r="AD205" s="81" t="s">
        <v>416</v>
      </c>
      <c r="AE205" s="81" t="s">
        <v>416</v>
      </c>
      <c r="AF205" s="81" t="s">
        <v>416</v>
      </c>
      <c r="AG205" s="81" t="s">
        <v>416</v>
      </c>
      <c r="AH205" s="81" t="s">
        <v>416</v>
      </c>
      <c r="AI205" s="81" t="s">
        <v>416</v>
      </c>
      <c r="AJ205" s="81" t="s">
        <v>416</v>
      </c>
      <c r="AK205" s="81" t="s">
        <v>416</v>
      </c>
    </row>
    <row r="206" spans="1:37" ht="15" outlineLevel="2" x14ac:dyDescent="0.25">
      <c r="A206" s="79" t="s">
        <v>186</v>
      </c>
      <c r="B206" s="79" t="s">
        <v>177</v>
      </c>
      <c r="C206" s="79" t="s">
        <v>203</v>
      </c>
      <c r="D206" s="79" t="s">
        <v>189</v>
      </c>
      <c r="E206" s="80" t="s">
        <v>85</v>
      </c>
      <c r="F206" s="80" t="s">
        <v>222</v>
      </c>
      <c r="G206" s="81" t="s">
        <v>416</v>
      </c>
      <c r="H206" s="81" t="s">
        <v>416</v>
      </c>
      <c r="I206" s="81" t="s">
        <v>416</v>
      </c>
      <c r="J206" s="81" t="s">
        <v>416</v>
      </c>
      <c r="K206" s="81" t="s">
        <v>416</v>
      </c>
      <c r="L206" s="81" t="s">
        <v>416</v>
      </c>
      <c r="M206" s="81" t="s">
        <v>416</v>
      </c>
      <c r="N206" s="81" t="s">
        <v>416</v>
      </c>
      <c r="O206" s="81" t="s">
        <v>416</v>
      </c>
      <c r="P206" s="81" t="s">
        <v>416</v>
      </c>
      <c r="Q206" s="81" t="s">
        <v>416</v>
      </c>
      <c r="R206" s="81" t="s">
        <v>416</v>
      </c>
      <c r="S206" s="81" t="s">
        <v>416</v>
      </c>
      <c r="T206" s="81" t="s">
        <v>416</v>
      </c>
      <c r="U206" s="81" t="s">
        <v>416</v>
      </c>
      <c r="V206" s="81" t="s">
        <v>416</v>
      </c>
      <c r="W206" s="81" t="s">
        <v>416</v>
      </c>
      <c r="X206" s="81" t="s">
        <v>416</v>
      </c>
      <c r="Y206" s="81" t="s">
        <v>416</v>
      </c>
      <c r="Z206" s="81" t="s">
        <v>416</v>
      </c>
      <c r="AA206" s="81" t="s">
        <v>416</v>
      </c>
      <c r="AB206" s="81" t="s">
        <v>416</v>
      </c>
      <c r="AC206" s="81" t="s">
        <v>416</v>
      </c>
      <c r="AD206" s="81" t="s">
        <v>416</v>
      </c>
      <c r="AE206" s="81" t="s">
        <v>416</v>
      </c>
      <c r="AF206" s="81" t="s">
        <v>416</v>
      </c>
      <c r="AG206" s="81" t="s">
        <v>416</v>
      </c>
      <c r="AH206" s="81" t="s">
        <v>416</v>
      </c>
      <c r="AI206" s="81" t="s">
        <v>416</v>
      </c>
      <c r="AJ206" s="81" t="s">
        <v>416</v>
      </c>
      <c r="AK206" s="81" t="s">
        <v>416</v>
      </c>
    </row>
    <row r="207" spans="1:37" ht="15" outlineLevel="2" x14ac:dyDescent="0.25">
      <c r="A207" s="82" t="s">
        <v>186</v>
      </c>
      <c r="B207" s="82" t="s">
        <v>177</v>
      </c>
      <c r="C207" s="82" t="s">
        <v>203</v>
      </c>
      <c r="D207" s="82" t="s">
        <v>190</v>
      </c>
      <c r="E207" s="83" t="s">
        <v>85</v>
      </c>
      <c r="F207" s="80" t="s">
        <v>222</v>
      </c>
      <c r="G207" s="81" t="s">
        <v>416</v>
      </c>
      <c r="H207" s="81" t="s">
        <v>416</v>
      </c>
      <c r="I207" s="81" t="s">
        <v>416</v>
      </c>
      <c r="J207" s="81" t="s">
        <v>416</v>
      </c>
      <c r="K207" s="81" t="s">
        <v>416</v>
      </c>
      <c r="L207" s="81" t="s">
        <v>416</v>
      </c>
      <c r="M207" s="81" t="s">
        <v>416</v>
      </c>
      <c r="N207" s="81" t="s">
        <v>416</v>
      </c>
      <c r="O207" s="81" t="s">
        <v>416</v>
      </c>
      <c r="P207" s="81" t="s">
        <v>416</v>
      </c>
      <c r="Q207" s="81" t="s">
        <v>416</v>
      </c>
      <c r="R207" s="81" t="s">
        <v>416</v>
      </c>
      <c r="S207" s="81" t="s">
        <v>416</v>
      </c>
      <c r="T207" s="81" t="s">
        <v>416</v>
      </c>
      <c r="U207" s="81" t="s">
        <v>416</v>
      </c>
      <c r="V207" s="81" t="s">
        <v>416</v>
      </c>
      <c r="W207" s="81" t="s">
        <v>416</v>
      </c>
      <c r="X207" s="81" t="s">
        <v>416</v>
      </c>
      <c r="Y207" s="81" t="s">
        <v>416</v>
      </c>
      <c r="Z207" s="81" t="s">
        <v>416</v>
      </c>
      <c r="AA207" s="81" t="s">
        <v>416</v>
      </c>
      <c r="AB207" s="81" t="s">
        <v>416</v>
      </c>
      <c r="AC207" s="81" t="s">
        <v>416</v>
      </c>
      <c r="AD207" s="81" t="s">
        <v>416</v>
      </c>
      <c r="AE207" s="81" t="s">
        <v>416</v>
      </c>
      <c r="AF207" s="81" t="s">
        <v>416</v>
      </c>
      <c r="AG207" s="81" t="s">
        <v>416</v>
      </c>
      <c r="AH207" s="81" t="s">
        <v>416</v>
      </c>
      <c r="AI207" s="81" t="s">
        <v>416</v>
      </c>
      <c r="AJ207" s="81" t="s">
        <v>416</v>
      </c>
      <c r="AK207" s="81" t="s">
        <v>416</v>
      </c>
    </row>
    <row r="208" spans="1:37" ht="15" outlineLevel="2" x14ac:dyDescent="0.25">
      <c r="A208" s="79" t="s">
        <v>186</v>
      </c>
      <c r="B208" s="79" t="s">
        <v>177</v>
      </c>
      <c r="C208" s="79" t="s">
        <v>203</v>
      </c>
      <c r="D208" s="79" t="s">
        <v>191</v>
      </c>
      <c r="E208" s="80" t="s">
        <v>85</v>
      </c>
      <c r="F208" s="80" t="s">
        <v>222</v>
      </c>
      <c r="G208" s="81" t="s">
        <v>416</v>
      </c>
      <c r="H208" s="81" t="s">
        <v>416</v>
      </c>
      <c r="I208" s="81" t="s">
        <v>416</v>
      </c>
      <c r="J208" s="81" t="s">
        <v>416</v>
      </c>
      <c r="K208" s="81" t="s">
        <v>416</v>
      </c>
      <c r="L208" s="81" t="s">
        <v>416</v>
      </c>
      <c r="M208" s="81" t="s">
        <v>416</v>
      </c>
      <c r="N208" s="81" t="s">
        <v>416</v>
      </c>
      <c r="O208" s="81" t="s">
        <v>416</v>
      </c>
      <c r="P208" s="81" t="s">
        <v>416</v>
      </c>
      <c r="Q208" s="81" t="s">
        <v>416</v>
      </c>
      <c r="R208" s="81" t="s">
        <v>416</v>
      </c>
      <c r="S208" s="81" t="s">
        <v>416</v>
      </c>
      <c r="T208" s="81" t="s">
        <v>416</v>
      </c>
      <c r="U208" s="81" t="s">
        <v>416</v>
      </c>
      <c r="V208" s="81" t="s">
        <v>416</v>
      </c>
      <c r="W208" s="81" t="s">
        <v>416</v>
      </c>
      <c r="X208" s="81" t="s">
        <v>416</v>
      </c>
      <c r="Y208" s="81" t="s">
        <v>416</v>
      </c>
      <c r="Z208" s="81" t="s">
        <v>416</v>
      </c>
      <c r="AA208" s="81" t="s">
        <v>416</v>
      </c>
      <c r="AB208" s="81" t="s">
        <v>416</v>
      </c>
      <c r="AC208" s="81" t="s">
        <v>416</v>
      </c>
      <c r="AD208" s="81" t="s">
        <v>416</v>
      </c>
      <c r="AE208" s="81" t="s">
        <v>416</v>
      </c>
      <c r="AF208" s="81" t="s">
        <v>416</v>
      </c>
      <c r="AG208" s="81" t="s">
        <v>416</v>
      </c>
      <c r="AH208" s="81" t="s">
        <v>416</v>
      </c>
      <c r="AI208" s="81" t="s">
        <v>416</v>
      </c>
      <c r="AJ208" s="81" t="s">
        <v>416</v>
      </c>
      <c r="AK208" s="81" t="s">
        <v>416</v>
      </c>
    </row>
    <row r="209" spans="1:37" ht="15" outlineLevel="2" x14ac:dyDescent="0.25">
      <c r="A209" s="82" t="s">
        <v>186</v>
      </c>
      <c r="B209" s="82" t="s">
        <v>177</v>
      </c>
      <c r="C209" s="82" t="s">
        <v>203</v>
      </c>
      <c r="D209" s="82" t="s">
        <v>192</v>
      </c>
      <c r="E209" s="83" t="s">
        <v>85</v>
      </c>
      <c r="F209" s="80" t="s">
        <v>222</v>
      </c>
      <c r="G209" s="81" t="s">
        <v>416</v>
      </c>
      <c r="H209" s="81" t="s">
        <v>416</v>
      </c>
      <c r="I209" s="81" t="s">
        <v>416</v>
      </c>
      <c r="J209" s="81" t="s">
        <v>416</v>
      </c>
      <c r="K209" s="81" t="s">
        <v>416</v>
      </c>
      <c r="L209" s="81" t="s">
        <v>416</v>
      </c>
      <c r="M209" s="81" t="s">
        <v>416</v>
      </c>
      <c r="N209" s="81" t="s">
        <v>416</v>
      </c>
      <c r="O209" s="81" t="s">
        <v>416</v>
      </c>
      <c r="P209" s="81" t="s">
        <v>416</v>
      </c>
      <c r="Q209" s="81" t="s">
        <v>416</v>
      </c>
      <c r="R209" s="81" t="s">
        <v>416</v>
      </c>
      <c r="S209" s="81" t="s">
        <v>416</v>
      </c>
      <c r="T209" s="81" t="s">
        <v>416</v>
      </c>
      <c r="U209" s="81" t="s">
        <v>416</v>
      </c>
      <c r="V209" s="81" t="s">
        <v>416</v>
      </c>
      <c r="W209" s="81" t="s">
        <v>416</v>
      </c>
      <c r="X209" s="81" t="s">
        <v>416</v>
      </c>
      <c r="Y209" s="81" t="s">
        <v>416</v>
      </c>
      <c r="Z209" s="81" t="s">
        <v>416</v>
      </c>
      <c r="AA209" s="81" t="s">
        <v>416</v>
      </c>
      <c r="AB209" s="81" t="s">
        <v>416</v>
      </c>
      <c r="AC209" s="81" t="s">
        <v>416</v>
      </c>
      <c r="AD209" s="81" t="s">
        <v>416</v>
      </c>
      <c r="AE209" s="81" t="s">
        <v>416</v>
      </c>
      <c r="AF209" s="81" t="s">
        <v>416</v>
      </c>
      <c r="AG209" s="81" t="s">
        <v>416</v>
      </c>
      <c r="AH209" s="81" t="s">
        <v>416</v>
      </c>
      <c r="AI209" s="81" t="s">
        <v>416</v>
      </c>
      <c r="AJ209" s="81" t="s">
        <v>416</v>
      </c>
      <c r="AK209" s="81" t="s">
        <v>416</v>
      </c>
    </row>
    <row r="210" spans="1:37" ht="15" outlineLevel="2" x14ac:dyDescent="0.25">
      <c r="A210" s="79" t="s">
        <v>186</v>
      </c>
      <c r="B210" s="79" t="s">
        <v>177</v>
      </c>
      <c r="C210" s="79" t="s">
        <v>203</v>
      </c>
      <c r="D210" s="79" t="s">
        <v>193</v>
      </c>
      <c r="E210" s="80" t="s">
        <v>85</v>
      </c>
      <c r="F210" s="80" t="s">
        <v>222</v>
      </c>
      <c r="G210" s="81" t="s">
        <v>416</v>
      </c>
      <c r="H210" s="81" t="s">
        <v>416</v>
      </c>
      <c r="I210" s="81" t="s">
        <v>416</v>
      </c>
      <c r="J210" s="81" t="s">
        <v>416</v>
      </c>
      <c r="K210" s="81" t="s">
        <v>416</v>
      </c>
      <c r="L210" s="81" t="s">
        <v>416</v>
      </c>
      <c r="M210" s="81" t="s">
        <v>416</v>
      </c>
      <c r="N210" s="81" t="s">
        <v>416</v>
      </c>
      <c r="O210" s="81" t="s">
        <v>416</v>
      </c>
      <c r="P210" s="81" t="s">
        <v>416</v>
      </c>
      <c r="Q210" s="81" t="s">
        <v>416</v>
      </c>
      <c r="R210" s="81" t="s">
        <v>416</v>
      </c>
      <c r="S210" s="81" t="s">
        <v>416</v>
      </c>
      <c r="T210" s="81" t="s">
        <v>416</v>
      </c>
      <c r="U210" s="81" t="s">
        <v>416</v>
      </c>
      <c r="V210" s="81" t="s">
        <v>416</v>
      </c>
      <c r="W210" s="81" t="s">
        <v>416</v>
      </c>
      <c r="X210" s="81" t="s">
        <v>416</v>
      </c>
      <c r="Y210" s="81" t="s">
        <v>416</v>
      </c>
      <c r="Z210" s="81" t="s">
        <v>416</v>
      </c>
      <c r="AA210" s="81" t="s">
        <v>416</v>
      </c>
      <c r="AB210" s="81" t="s">
        <v>416</v>
      </c>
      <c r="AC210" s="81" t="s">
        <v>416</v>
      </c>
      <c r="AD210" s="81" t="s">
        <v>416</v>
      </c>
      <c r="AE210" s="81" t="s">
        <v>416</v>
      </c>
      <c r="AF210" s="81" t="s">
        <v>416</v>
      </c>
      <c r="AG210" s="81" t="s">
        <v>416</v>
      </c>
      <c r="AH210" s="81" t="s">
        <v>416</v>
      </c>
      <c r="AI210" s="81" t="s">
        <v>416</v>
      </c>
      <c r="AJ210" s="81" t="s">
        <v>416</v>
      </c>
      <c r="AK210" s="81" t="s">
        <v>416</v>
      </c>
    </row>
    <row r="211" spans="1:37" ht="15" outlineLevel="2" x14ac:dyDescent="0.25">
      <c r="A211" s="82" t="s">
        <v>186</v>
      </c>
      <c r="B211" s="82" t="s">
        <v>177</v>
      </c>
      <c r="C211" s="82" t="s">
        <v>203</v>
      </c>
      <c r="D211" s="82" t="s">
        <v>194</v>
      </c>
      <c r="E211" s="83" t="s">
        <v>85</v>
      </c>
      <c r="F211" s="80" t="s">
        <v>222</v>
      </c>
      <c r="G211" s="81" t="s">
        <v>416</v>
      </c>
      <c r="H211" s="81" t="s">
        <v>416</v>
      </c>
      <c r="I211" s="81" t="s">
        <v>416</v>
      </c>
      <c r="J211" s="81" t="s">
        <v>416</v>
      </c>
      <c r="K211" s="81" t="s">
        <v>416</v>
      </c>
      <c r="L211" s="81" t="s">
        <v>416</v>
      </c>
      <c r="M211" s="81" t="s">
        <v>416</v>
      </c>
      <c r="N211" s="81" t="s">
        <v>416</v>
      </c>
      <c r="O211" s="81" t="s">
        <v>416</v>
      </c>
      <c r="P211" s="81" t="s">
        <v>416</v>
      </c>
      <c r="Q211" s="81" t="s">
        <v>416</v>
      </c>
      <c r="R211" s="81" t="s">
        <v>416</v>
      </c>
      <c r="S211" s="81" t="s">
        <v>416</v>
      </c>
      <c r="T211" s="81" t="s">
        <v>416</v>
      </c>
      <c r="U211" s="81" t="s">
        <v>416</v>
      </c>
      <c r="V211" s="81" t="s">
        <v>416</v>
      </c>
      <c r="W211" s="81" t="s">
        <v>416</v>
      </c>
      <c r="X211" s="81" t="s">
        <v>416</v>
      </c>
      <c r="Y211" s="81" t="s">
        <v>416</v>
      </c>
      <c r="Z211" s="81" t="s">
        <v>416</v>
      </c>
      <c r="AA211" s="81" t="s">
        <v>416</v>
      </c>
      <c r="AB211" s="81" t="s">
        <v>416</v>
      </c>
      <c r="AC211" s="81" t="s">
        <v>416</v>
      </c>
      <c r="AD211" s="81" t="s">
        <v>416</v>
      </c>
      <c r="AE211" s="81" t="s">
        <v>416</v>
      </c>
      <c r="AF211" s="81" t="s">
        <v>416</v>
      </c>
      <c r="AG211" s="81" t="s">
        <v>416</v>
      </c>
      <c r="AH211" s="81" t="s">
        <v>416</v>
      </c>
      <c r="AI211" s="81" t="s">
        <v>416</v>
      </c>
      <c r="AJ211" s="81" t="s">
        <v>416</v>
      </c>
      <c r="AK211" s="81" t="s">
        <v>416</v>
      </c>
    </row>
    <row r="212" spans="1:37" ht="15" outlineLevel="1" x14ac:dyDescent="0.25">
      <c r="A212" s="86" t="s">
        <v>204</v>
      </c>
      <c r="B212" s="82"/>
      <c r="C212" s="82"/>
      <c r="D212" s="82"/>
      <c r="E212" s="83"/>
      <c r="F212" s="80" t="s">
        <v>222</v>
      </c>
      <c r="G212" s="81">
        <v>73.86090356924241</v>
      </c>
      <c r="H212" s="81">
        <v>72.935577508931459</v>
      </c>
      <c r="I212" s="81">
        <v>75.100862767909149</v>
      </c>
      <c r="J212" s="81">
        <v>75.637566480369415</v>
      </c>
      <c r="K212" s="81">
        <v>76.201381862211463</v>
      </c>
      <c r="L212" s="81">
        <v>76.763465284688593</v>
      </c>
      <c r="M212" s="81">
        <v>77.171490012281879</v>
      </c>
      <c r="N212" s="81">
        <v>77.59257569972587</v>
      </c>
      <c r="O212" s="81">
        <v>75.830862170318809</v>
      </c>
      <c r="P212" s="81">
        <v>75.016549358736526</v>
      </c>
      <c r="Q212" s="81">
        <v>72.661066594941701</v>
      </c>
      <c r="R212" s="81">
        <v>71.260987867608961</v>
      </c>
      <c r="S212" s="81">
        <v>69.879908073215958</v>
      </c>
      <c r="T212" s="81">
        <v>69.236431591045502</v>
      </c>
      <c r="U212" s="81">
        <v>68.539207990520708</v>
      </c>
      <c r="V212" s="81">
        <v>67.453285714396557</v>
      </c>
      <c r="W212" s="81">
        <v>58.798739435852276</v>
      </c>
      <c r="X212" s="81">
        <v>52.267969116465594</v>
      </c>
      <c r="Y212" s="81">
        <v>43.927372474234879</v>
      </c>
      <c r="Z212" s="81">
        <v>38.461813362733579</v>
      </c>
      <c r="AA212" s="81">
        <v>33.814053549572044</v>
      </c>
      <c r="AB212" s="81">
        <v>28.69281491799962</v>
      </c>
      <c r="AC212" s="81">
        <v>26.209899500125648</v>
      </c>
      <c r="AD212" s="81">
        <v>25.17033154721981</v>
      </c>
      <c r="AE212" s="81">
        <v>23.049805029485757</v>
      </c>
      <c r="AF212" s="81">
        <v>19.546979415878791</v>
      </c>
      <c r="AG212" s="81">
        <v>16.374437286516137</v>
      </c>
      <c r="AH212" s="81">
        <v>13.684977666849059</v>
      </c>
      <c r="AI212" s="81">
        <v>11.393691713839537</v>
      </c>
      <c r="AJ212" s="81">
        <v>9.8535028510100275</v>
      </c>
      <c r="AK212" s="81">
        <v>8.7420436220054949</v>
      </c>
    </row>
    <row r="213" spans="1:37" ht="15" outlineLevel="2" x14ac:dyDescent="0.25">
      <c r="A213" s="79" t="s">
        <v>205</v>
      </c>
      <c r="B213" s="79" t="s">
        <v>177</v>
      </c>
      <c r="C213" s="79" t="s">
        <v>206</v>
      </c>
      <c r="D213" s="79" t="s">
        <v>114</v>
      </c>
      <c r="E213" s="80" t="s">
        <v>85</v>
      </c>
      <c r="F213" s="80" t="s">
        <v>222</v>
      </c>
      <c r="G213" s="81">
        <v>160.74999999999997</v>
      </c>
      <c r="H213" s="81">
        <v>160.74999999999997</v>
      </c>
      <c r="I213" s="81">
        <v>160.74999999999997</v>
      </c>
      <c r="J213" s="81">
        <v>160.74999999999997</v>
      </c>
      <c r="K213" s="81">
        <v>160.75</v>
      </c>
      <c r="L213" s="81">
        <v>160.74999999999997</v>
      </c>
      <c r="M213" s="81">
        <v>160.74999999999997</v>
      </c>
      <c r="N213" s="81">
        <v>160.74999999999997</v>
      </c>
      <c r="O213" s="81">
        <v>160.74999999999997</v>
      </c>
      <c r="P213" s="81">
        <v>160.74999999999997</v>
      </c>
      <c r="Q213" s="81">
        <v>160.74999999999997</v>
      </c>
      <c r="R213" s="81">
        <v>160.74999999999997</v>
      </c>
      <c r="S213" s="81">
        <v>160.74999999999997</v>
      </c>
      <c r="T213" s="81">
        <v>160.74999999999991</v>
      </c>
      <c r="U213" s="81">
        <v>160.74999999999997</v>
      </c>
      <c r="V213" s="81">
        <v>160.74999999999997</v>
      </c>
      <c r="W213" s="81">
        <v>160.74999999999994</v>
      </c>
      <c r="X213" s="81">
        <v>160.74999999999997</v>
      </c>
      <c r="Y213" s="81">
        <v>160.74999999999997</v>
      </c>
      <c r="Z213" s="81">
        <v>160.74999999999994</v>
      </c>
      <c r="AA213" s="81">
        <v>160.74999999999997</v>
      </c>
      <c r="AB213" s="81">
        <v>160.74999999999997</v>
      </c>
      <c r="AC213" s="81">
        <v>160.74999999999997</v>
      </c>
      <c r="AD213" s="81">
        <v>160.74999999999991</v>
      </c>
      <c r="AE213" s="81">
        <v>160.74999999999997</v>
      </c>
      <c r="AF213" s="81">
        <v>160.74999999999997</v>
      </c>
      <c r="AG213" s="81">
        <v>160.74999999999991</v>
      </c>
      <c r="AH213" s="81">
        <v>160.75</v>
      </c>
      <c r="AI213" s="81">
        <v>160.74999999999997</v>
      </c>
      <c r="AJ213" s="81">
        <v>160.74999999999994</v>
      </c>
      <c r="AK213" s="81" t="s">
        <v>416</v>
      </c>
    </row>
    <row r="214" spans="1:37" ht="15" outlineLevel="2" x14ac:dyDescent="0.25">
      <c r="A214" s="82" t="s">
        <v>205</v>
      </c>
      <c r="B214" s="82" t="s">
        <v>177</v>
      </c>
      <c r="C214" s="82" t="s">
        <v>206</v>
      </c>
      <c r="D214" s="82" t="s">
        <v>189</v>
      </c>
      <c r="E214" s="83" t="s">
        <v>85</v>
      </c>
      <c r="F214" s="80" t="s">
        <v>222</v>
      </c>
      <c r="G214" s="81" t="s">
        <v>416</v>
      </c>
      <c r="H214" s="81" t="s">
        <v>416</v>
      </c>
      <c r="I214" s="81" t="s">
        <v>416</v>
      </c>
      <c r="J214" s="81" t="s">
        <v>416</v>
      </c>
      <c r="K214" s="81">
        <v>160.74999999999997</v>
      </c>
      <c r="L214" s="81">
        <v>160.74999999999994</v>
      </c>
      <c r="M214" s="81">
        <v>160.74999999999997</v>
      </c>
      <c r="N214" s="81">
        <v>160.74999999999997</v>
      </c>
      <c r="O214" s="81">
        <v>160.74999999999997</v>
      </c>
      <c r="P214" s="81">
        <v>160.74999999999997</v>
      </c>
      <c r="Q214" s="81">
        <v>160.74999999999997</v>
      </c>
      <c r="R214" s="81">
        <v>160.74999999999997</v>
      </c>
      <c r="S214" s="81">
        <v>160.74999999999997</v>
      </c>
      <c r="T214" s="81">
        <v>160.74999999999994</v>
      </c>
      <c r="U214" s="81">
        <v>160.74999999999997</v>
      </c>
      <c r="V214" s="81">
        <v>160.74999999999994</v>
      </c>
      <c r="W214" s="81">
        <v>160.74999999999997</v>
      </c>
      <c r="X214" s="81">
        <v>160.74999999999997</v>
      </c>
      <c r="Y214" s="81">
        <v>160.74999999999991</v>
      </c>
      <c r="Z214" s="81">
        <v>160.74999999999991</v>
      </c>
      <c r="AA214" s="81">
        <v>160.75000000000003</v>
      </c>
      <c r="AB214" s="81">
        <v>160.74999999999997</v>
      </c>
      <c r="AC214" s="81">
        <v>160.75</v>
      </c>
      <c r="AD214" s="81">
        <v>160.74999999999997</v>
      </c>
      <c r="AE214" s="81">
        <v>160.74999999999997</v>
      </c>
      <c r="AF214" s="81">
        <v>160.74999999999997</v>
      </c>
      <c r="AG214" s="81">
        <v>160.75</v>
      </c>
      <c r="AH214" s="81">
        <v>160.75</v>
      </c>
      <c r="AI214" s="81">
        <v>160.74999999999997</v>
      </c>
      <c r="AJ214" s="81">
        <v>160.74999999999994</v>
      </c>
      <c r="AK214" s="81" t="s">
        <v>416</v>
      </c>
    </row>
    <row r="215" spans="1:37" ht="15" outlineLevel="2" x14ac:dyDescent="0.25">
      <c r="A215" s="79" t="s">
        <v>205</v>
      </c>
      <c r="B215" s="79" t="s">
        <v>177</v>
      </c>
      <c r="C215" s="79" t="s">
        <v>206</v>
      </c>
      <c r="D215" s="79" t="s">
        <v>190</v>
      </c>
      <c r="E215" s="80" t="s">
        <v>85</v>
      </c>
      <c r="F215" s="80" t="s">
        <v>222</v>
      </c>
      <c r="G215" s="81" t="s">
        <v>416</v>
      </c>
      <c r="H215" s="81" t="s">
        <v>416</v>
      </c>
      <c r="I215" s="81" t="s">
        <v>416</v>
      </c>
      <c r="J215" s="81" t="s">
        <v>416</v>
      </c>
      <c r="K215" s="81" t="s">
        <v>416</v>
      </c>
      <c r="L215" s="81" t="s">
        <v>416</v>
      </c>
      <c r="M215" s="81" t="s">
        <v>416</v>
      </c>
      <c r="N215" s="81">
        <v>104.48749999999997</v>
      </c>
      <c r="O215" s="81">
        <v>104.4875</v>
      </c>
      <c r="P215" s="81">
        <v>104.4875</v>
      </c>
      <c r="Q215" s="81">
        <v>104.48749999999998</v>
      </c>
      <c r="R215" s="81">
        <v>104.48749999999998</v>
      </c>
      <c r="S215" s="81">
        <v>104.48749999999998</v>
      </c>
      <c r="T215" s="81">
        <v>104.4875</v>
      </c>
      <c r="U215" s="81">
        <v>104.48749999999997</v>
      </c>
      <c r="V215" s="81">
        <v>104.48749999999998</v>
      </c>
      <c r="W215" s="81">
        <v>104.4875</v>
      </c>
      <c r="X215" s="81">
        <v>104.4875</v>
      </c>
      <c r="Y215" s="81">
        <v>104.48749999999997</v>
      </c>
      <c r="Z215" s="81">
        <v>104.48749999999997</v>
      </c>
      <c r="AA215" s="81">
        <v>104.48749999999998</v>
      </c>
      <c r="AB215" s="81">
        <v>104.4875</v>
      </c>
      <c r="AC215" s="81">
        <v>104.48749999999998</v>
      </c>
      <c r="AD215" s="81">
        <v>104.4875</v>
      </c>
      <c r="AE215" s="81">
        <v>104.48749999999997</v>
      </c>
      <c r="AF215" s="81">
        <v>104.4875</v>
      </c>
      <c r="AG215" s="81">
        <v>104.48749999999998</v>
      </c>
      <c r="AH215" s="81">
        <v>104.48749999999998</v>
      </c>
      <c r="AI215" s="81">
        <v>104.48749999999997</v>
      </c>
      <c r="AJ215" s="81">
        <v>104.48750000000001</v>
      </c>
      <c r="AK215" s="81" t="s">
        <v>416</v>
      </c>
    </row>
    <row r="216" spans="1:37" ht="15" outlineLevel="2" x14ac:dyDescent="0.25">
      <c r="A216" s="82" t="s">
        <v>205</v>
      </c>
      <c r="B216" s="82" t="s">
        <v>177</v>
      </c>
      <c r="C216" s="82" t="s">
        <v>206</v>
      </c>
      <c r="D216" s="82" t="s">
        <v>191</v>
      </c>
      <c r="E216" s="83" t="s">
        <v>85</v>
      </c>
      <c r="F216" s="80" t="s">
        <v>222</v>
      </c>
      <c r="G216" s="81" t="s">
        <v>416</v>
      </c>
      <c r="H216" s="81" t="s">
        <v>416</v>
      </c>
      <c r="I216" s="81" t="s">
        <v>416</v>
      </c>
      <c r="J216" s="81" t="s">
        <v>416</v>
      </c>
      <c r="K216" s="81" t="s">
        <v>416</v>
      </c>
      <c r="L216" s="81" t="s">
        <v>416</v>
      </c>
      <c r="M216" s="81" t="s">
        <v>416</v>
      </c>
      <c r="N216" s="81" t="s">
        <v>416</v>
      </c>
      <c r="O216" s="81" t="s">
        <v>416</v>
      </c>
      <c r="P216" s="81" t="s">
        <v>416</v>
      </c>
      <c r="Q216" s="81" t="s">
        <v>416</v>
      </c>
      <c r="R216" s="81" t="s">
        <v>416</v>
      </c>
      <c r="S216" s="81">
        <v>94.842500000000001</v>
      </c>
      <c r="T216" s="81">
        <v>94.842500000000001</v>
      </c>
      <c r="U216" s="81">
        <v>94.842500000000015</v>
      </c>
      <c r="V216" s="81">
        <v>94.842500000000015</v>
      </c>
      <c r="W216" s="81">
        <v>94.842500000000015</v>
      </c>
      <c r="X216" s="81">
        <v>94.842499999999987</v>
      </c>
      <c r="Y216" s="81">
        <v>94.842500000000001</v>
      </c>
      <c r="Z216" s="81">
        <v>94.842500000000015</v>
      </c>
      <c r="AA216" s="81">
        <v>94.842500000000001</v>
      </c>
      <c r="AB216" s="81">
        <v>94.842500000000001</v>
      </c>
      <c r="AC216" s="81">
        <v>94.842499999999987</v>
      </c>
      <c r="AD216" s="81">
        <v>94.842500000000001</v>
      </c>
      <c r="AE216" s="81">
        <v>94.842499999999987</v>
      </c>
      <c r="AF216" s="81">
        <v>94.842500000000015</v>
      </c>
      <c r="AG216" s="81">
        <v>94.842500000000015</v>
      </c>
      <c r="AH216" s="81">
        <v>94.842500000000001</v>
      </c>
      <c r="AI216" s="81">
        <v>94.842500000000001</v>
      </c>
      <c r="AJ216" s="81">
        <v>94.842500000000015</v>
      </c>
      <c r="AK216" s="81">
        <v>94.842500000000015</v>
      </c>
    </row>
    <row r="217" spans="1:37" ht="15" outlineLevel="2" x14ac:dyDescent="0.25">
      <c r="A217" s="79" t="s">
        <v>205</v>
      </c>
      <c r="B217" s="79" t="s">
        <v>177</v>
      </c>
      <c r="C217" s="79" t="s">
        <v>206</v>
      </c>
      <c r="D217" s="79" t="s">
        <v>192</v>
      </c>
      <c r="E217" s="80" t="s">
        <v>85</v>
      </c>
      <c r="F217" s="80" t="s">
        <v>222</v>
      </c>
      <c r="G217" s="81" t="s">
        <v>416</v>
      </c>
      <c r="H217" s="81" t="s">
        <v>416</v>
      </c>
      <c r="I217" s="81" t="s">
        <v>416</v>
      </c>
      <c r="J217" s="81" t="s">
        <v>416</v>
      </c>
      <c r="K217" s="81" t="s">
        <v>416</v>
      </c>
      <c r="L217" s="81" t="s">
        <v>416</v>
      </c>
      <c r="M217" s="81" t="s">
        <v>416</v>
      </c>
      <c r="N217" s="81" t="s">
        <v>416</v>
      </c>
      <c r="O217" s="81" t="s">
        <v>416</v>
      </c>
      <c r="P217" s="81" t="s">
        <v>416</v>
      </c>
      <c r="Q217" s="81" t="s">
        <v>416</v>
      </c>
      <c r="R217" s="81" t="s">
        <v>416</v>
      </c>
      <c r="S217" s="81" t="s">
        <v>416</v>
      </c>
      <c r="T217" s="81" t="s">
        <v>416</v>
      </c>
      <c r="U217" s="81" t="s">
        <v>416</v>
      </c>
      <c r="V217" s="81" t="s">
        <v>416</v>
      </c>
      <c r="W217" s="81" t="s">
        <v>416</v>
      </c>
      <c r="X217" s="81">
        <v>4.8225000000000051</v>
      </c>
      <c r="Y217" s="81">
        <v>4.8225000000000051</v>
      </c>
      <c r="Z217" s="81">
        <v>4.8225000000000042</v>
      </c>
      <c r="AA217" s="81">
        <v>4.8225000000000051</v>
      </c>
      <c r="AB217" s="81">
        <v>4.8225000000000042</v>
      </c>
      <c r="AC217" s="81">
        <v>4.822500000000006</v>
      </c>
      <c r="AD217" s="81">
        <v>4.8225000000000042</v>
      </c>
      <c r="AE217" s="81">
        <v>4.8225000000000033</v>
      </c>
      <c r="AF217" s="81">
        <v>4.8225000000000042</v>
      </c>
      <c r="AG217" s="81">
        <v>4.8225000000000042</v>
      </c>
      <c r="AH217" s="81">
        <v>4.8225000000000042</v>
      </c>
      <c r="AI217" s="81">
        <v>4.8225000000000033</v>
      </c>
      <c r="AJ217" s="81">
        <v>4.822500000000006</v>
      </c>
      <c r="AK217" s="81">
        <v>4.8225000000000042</v>
      </c>
    </row>
    <row r="218" spans="1:37" ht="15" outlineLevel="2" x14ac:dyDescent="0.25">
      <c r="A218" s="82" t="s">
        <v>205</v>
      </c>
      <c r="B218" s="82" t="s">
        <v>177</v>
      </c>
      <c r="C218" s="82" t="s">
        <v>206</v>
      </c>
      <c r="D218" s="82" t="s">
        <v>193</v>
      </c>
      <c r="E218" s="83" t="s">
        <v>85</v>
      </c>
      <c r="F218" s="80" t="s">
        <v>222</v>
      </c>
      <c r="G218" s="81" t="s">
        <v>416</v>
      </c>
      <c r="H218" s="81" t="s">
        <v>416</v>
      </c>
      <c r="I218" s="81" t="s">
        <v>416</v>
      </c>
      <c r="J218" s="81" t="s">
        <v>416</v>
      </c>
      <c r="K218" s="81" t="s">
        <v>416</v>
      </c>
      <c r="L218" s="81" t="s">
        <v>416</v>
      </c>
      <c r="M218" s="81" t="s">
        <v>416</v>
      </c>
      <c r="N218" s="81" t="s">
        <v>416</v>
      </c>
      <c r="O218" s="81" t="s">
        <v>416</v>
      </c>
      <c r="P218" s="81" t="s">
        <v>416</v>
      </c>
      <c r="Q218" s="81" t="s">
        <v>416</v>
      </c>
      <c r="R218" s="81" t="s">
        <v>416</v>
      </c>
      <c r="S218" s="81" t="s">
        <v>416</v>
      </c>
      <c r="T218" s="81" t="s">
        <v>416</v>
      </c>
      <c r="U218" s="81" t="s">
        <v>416</v>
      </c>
      <c r="V218" s="81" t="s">
        <v>416</v>
      </c>
      <c r="W218" s="81" t="s">
        <v>416</v>
      </c>
      <c r="X218" s="81" t="s">
        <v>416</v>
      </c>
      <c r="Y218" s="81" t="s">
        <v>416</v>
      </c>
      <c r="Z218" s="81" t="s">
        <v>416</v>
      </c>
      <c r="AA218" s="81">
        <v>4.8225000000000051</v>
      </c>
      <c r="AB218" s="81">
        <v>4.8225000000000051</v>
      </c>
      <c r="AC218" s="81">
        <v>4.8225000000000042</v>
      </c>
      <c r="AD218" s="81">
        <v>4.8225000000000042</v>
      </c>
      <c r="AE218" s="81">
        <v>4.8225000000000033</v>
      </c>
      <c r="AF218" s="81">
        <v>4.8225000000000051</v>
      </c>
      <c r="AG218" s="81">
        <v>4.8225000000000042</v>
      </c>
      <c r="AH218" s="81">
        <v>4.8225000000000042</v>
      </c>
      <c r="AI218" s="81">
        <v>4.8225000000000042</v>
      </c>
      <c r="AJ218" s="81">
        <v>4.8225000000000042</v>
      </c>
      <c r="AK218" s="81">
        <v>4.8225000000000033</v>
      </c>
    </row>
    <row r="219" spans="1:37" ht="15" outlineLevel="2" x14ac:dyDescent="0.25">
      <c r="A219" s="79" t="s">
        <v>205</v>
      </c>
      <c r="B219" s="79" t="s">
        <v>177</v>
      </c>
      <c r="C219" s="79" t="s">
        <v>206</v>
      </c>
      <c r="D219" s="79" t="s">
        <v>194</v>
      </c>
      <c r="E219" s="80" t="s">
        <v>85</v>
      </c>
      <c r="F219" s="80" t="s">
        <v>222</v>
      </c>
      <c r="G219" s="81" t="s">
        <v>416</v>
      </c>
      <c r="H219" s="81" t="s">
        <v>416</v>
      </c>
      <c r="I219" s="81" t="s">
        <v>416</v>
      </c>
      <c r="J219" s="81" t="s">
        <v>416</v>
      </c>
      <c r="K219" s="81" t="s">
        <v>416</v>
      </c>
      <c r="L219" s="81" t="s">
        <v>416</v>
      </c>
      <c r="M219" s="81" t="s">
        <v>416</v>
      </c>
      <c r="N219" s="81" t="s">
        <v>416</v>
      </c>
      <c r="O219" s="81" t="s">
        <v>416</v>
      </c>
      <c r="P219" s="81" t="s">
        <v>416</v>
      </c>
      <c r="Q219" s="81" t="s">
        <v>416</v>
      </c>
      <c r="R219" s="81" t="s">
        <v>416</v>
      </c>
      <c r="S219" s="81" t="s">
        <v>416</v>
      </c>
      <c r="T219" s="81" t="s">
        <v>416</v>
      </c>
      <c r="U219" s="81" t="s">
        <v>416</v>
      </c>
      <c r="V219" s="81" t="s">
        <v>416</v>
      </c>
      <c r="W219" s="81" t="s">
        <v>416</v>
      </c>
      <c r="X219" s="81" t="s">
        <v>416</v>
      </c>
      <c r="Y219" s="81" t="s">
        <v>416</v>
      </c>
      <c r="Z219" s="81" t="s">
        <v>416</v>
      </c>
      <c r="AA219" s="81" t="s">
        <v>416</v>
      </c>
      <c r="AB219" s="81" t="s">
        <v>416</v>
      </c>
      <c r="AC219" s="81" t="s">
        <v>416</v>
      </c>
      <c r="AD219" s="81" t="s">
        <v>416</v>
      </c>
      <c r="AE219" s="81" t="s">
        <v>416</v>
      </c>
      <c r="AF219" s="81">
        <v>4.8225000000000033</v>
      </c>
      <c r="AG219" s="81">
        <v>4.8225000000000042</v>
      </c>
      <c r="AH219" s="81">
        <v>4.8225000000000042</v>
      </c>
      <c r="AI219" s="81">
        <v>4.8225000000000042</v>
      </c>
      <c r="AJ219" s="81">
        <v>4.8225000000000042</v>
      </c>
      <c r="AK219" s="81">
        <v>4.8225000000000042</v>
      </c>
    </row>
    <row r="220" spans="1:37" ht="15" outlineLevel="2" x14ac:dyDescent="0.25">
      <c r="A220" s="82" t="s">
        <v>205</v>
      </c>
      <c r="B220" s="82" t="s">
        <v>177</v>
      </c>
      <c r="C220" s="82" t="s">
        <v>207</v>
      </c>
      <c r="D220" s="82" t="s">
        <v>114</v>
      </c>
      <c r="E220" s="83" t="s">
        <v>85</v>
      </c>
      <c r="F220" s="80" t="s">
        <v>222</v>
      </c>
      <c r="G220" s="81">
        <v>92.09999999999998</v>
      </c>
      <c r="H220" s="81">
        <v>92.1</v>
      </c>
      <c r="I220" s="81">
        <v>92.09999999999998</v>
      </c>
      <c r="J220" s="81">
        <v>92.099999999999966</v>
      </c>
      <c r="K220" s="81">
        <v>92.1</v>
      </c>
      <c r="L220" s="81">
        <v>92.09999999999998</v>
      </c>
      <c r="M220" s="81">
        <v>92.1</v>
      </c>
      <c r="N220" s="81">
        <v>92.1</v>
      </c>
      <c r="O220" s="81">
        <v>92.09999999999998</v>
      </c>
      <c r="P220" s="81">
        <v>92.09999999999998</v>
      </c>
      <c r="Q220" s="81">
        <v>92.09999999999998</v>
      </c>
      <c r="R220" s="81">
        <v>92.09999999999998</v>
      </c>
      <c r="S220" s="81">
        <v>92.09999999999998</v>
      </c>
      <c r="T220" s="81">
        <v>92.09999999999998</v>
      </c>
      <c r="U220" s="81">
        <v>92.09999999999998</v>
      </c>
      <c r="V220" s="81">
        <v>92.09999999999998</v>
      </c>
      <c r="W220" s="81">
        <v>92.1</v>
      </c>
      <c r="X220" s="81">
        <v>92.09999999999998</v>
      </c>
      <c r="Y220" s="81">
        <v>92.100000000000009</v>
      </c>
      <c r="Z220" s="81">
        <v>92.09999999999998</v>
      </c>
      <c r="AA220" s="81">
        <v>92.09999999999998</v>
      </c>
      <c r="AB220" s="81">
        <v>92.100000000000009</v>
      </c>
      <c r="AC220" s="81">
        <v>92.100000000000009</v>
      </c>
      <c r="AD220" s="81">
        <v>92.1</v>
      </c>
      <c r="AE220" s="81">
        <v>92.099999999999952</v>
      </c>
      <c r="AF220" s="81">
        <v>92.09999999999998</v>
      </c>
      <c r="AG220" s="81" t="s">
        <v>416</v>
      </c>
      <c r="AH220" s="81" t="s">
        <v>416</v>
      </c>
      <c r="AI220" s="81" t="s">
        <v>416</v>
      </c>
      <c r="AJ220" s="81" t="s">
        <v>416</v>
      </c>
      <c r="AK220" s="81" t="s">
        <v>416</v>
      </c>
    </row>
    <row r="221" spans="1:37" ht="15" outlineLevel="2" x14ac:dyDescent="0.25">
      <c r="A221" s="79" t="s">
        <v>205</v>
      </c>
      <c r="B221" s="79" t="s">
        <v>177</v>
      </c>
      <c r="C221" s="79" t="s">
        <v>207</v>
      </c>
      <c r="D221" s="79" t="s">
        <v>189</v>
      </c>
      <c r="E221" s="80" t="s">
        <v>85</v>
      </c>
      <c r="F221" s="80" t="s">
        <v>222</v>
      </c>
      <c r="G221" s="81" t="s">
        <v>416</v>
      </c>
      <c r="H221" s="81" t="s">
        <v>416</v>
      </c>
      <c r="I221" s="81" t="s">
        <v>416</v>
      </c>
      <c r="J221" s="81" t="s">
        <v>416</v>
      </c>
      <c r="K221" s="81">
        <v>92.1</v>
      </c>
      <c r="L221" s="81">
        <v>92.1</v>
      </c>
      <c r="M221" s="81">
        <v>92.09999999999998</v>
      </c>
      <c r="N221" s="81">
        <v>92.1</v>
      </c>
      <c r="O221" s="81">
        <v>92.1</v>
      </c>
      <c r="P221" s="81">
        <v>92.1</v>
      </c>
      <c r="Q221" s="81">
        <v>92.09999999999998</v>
      </c>
      <c r="R221" s="81">
        <v>92.09999999999998</v>
      </c>
      <c r="S221" s="81">
        <v>92.1</v>
      </c>
      <c r="T221" s="81">
        <v>92.1</v>
      </c>
      <c r="U221" s="81">
        <v>92.100000000000009</v>
      </c>
      <c r="V221" s="81">
        <v>92.1</v>
      </c>
      <c r="W221" s="81">
        <v>92.1</v>
      </c>
      <c r="X221" s="81">
        <v>92.1</v>
      </c>
      <c r="Y221" s="81">
        <v>92.100000000000009</v>
      </c>
      <c r="Z221" s="81">
        <v>92.1</v>
      </c>
      <c r="AA221" s="81">
        <v>92.09999999999998</v>
      </c>
      <c r="AB221" s="81">
        <v>92.1</v>
      </c>
      <c r="AC221" s="81">
        <v>92.100000000000009</v>
      </c>
      <c r="AD221" s="81">
        <v>92.09999999999998</v>
      </c>
      <c r="AE221" s="81">
        <v>92.09999999999998</v>
      </c>
      <c r="AF221" s="81">
        <v>92.09999999999998</v>
      </c>
      <c r="AG221" s="81">
        <v>92.100000000000009</v>
      </c>
      <c r="AH221" s="81">
        <v>92.1</v>
      </c>
      <c r="AI221" s="81" t="s">
        <v>416</v>
      </c>
      <c r="AJ221" s="81" t="s">
        <v>416</v>
      </c>
      <c r="AK221" s="81" t="s">
        <v>416</v>
      </c>
    </row>
    <row r="222" spans="1:37" ht="15" outlineLevel="2" x14ac:dyDescent="0.25">
      <c r="A222" s="82" t="s">
        <v>205</v>
      </c>
      <c r="B222" s="82" t="s">
        <v>177</v>
      </c>
      <c r="C222" s="82" t="s">
        <v>207</v>
      </c>
      <c r="D222" s="82" t="s">
        <v>190</v>
      </c>
      <c r="E222" s="83" t="s">
        <v>85</v>
      </c>
      <c r="F222" s="80" t="s">
        <v>222</v>
      </c>
      <c r="G222" s="81" t="s">
        <v>416</v>
      </c>
      <c r="H222" s="81" t="s">
        <v>416</v>
      </c>
      <c r="I222" s="81" t="s">
        <v>416</v>
      </c>
      <c r="J222" s="81" t="s">
        <v>416</v>
      </c>
      <c r="K222" s="81" t="s">
        <v>416</v>
      </c>
      <c r="L222" s="81" t="s">
        <v>416</v>
      </c>
      <c r="M222" s="81" t="s">
        <v>416</v>
      </c>
      <c r="N222" s="81">
        <v>59.865000000000002</v>
      </c>
      <c r="O222" s="81">
        <v>59.865000000000002</v>
      </c>
      <c r="P222" s="81">
        <v>59.865000000000002</v>
      </c>
      <c r="Q222" s="81">
        <v>59.864999999999988</v>
      </c>
      <c r="R222" s="81">
        <v>59.865000000000002</v>
      </c>
      <c r="S222" s="81">
        <v>59.865000000000002</v>
      </c>
      <c r="T222" s="81">
        <v>59.865000000000002</v>
      </c>
      <c r="U222" s="81">
        <v>59.865000000000002</v>
      </c>
      <c r="V222" s="81">
        <v>59.865000000000002</v>
      </c>
      <c r="W222" s="81">
        <v>59.865000000000002</v>
      </c>
      <c r="X222" s="81">
        <v>59.864999999999988</v>
      </c>
      <c r="Y222" s="81">
        <v>59.865000000000002</v>
      </c>
      <c r="Z222" s="81">
        <v>59.865000000000002</v>
      </c>
      <c r="AA222" s="81">
        <v>59.865000000000002</v>
      </c>
      <c r="AB222" s="81">
        <v>59.865000000000002</v>
      </c>
      <c r="AC222" s="81">
        <v>59.865000000000016</v>
      </c>
      <c r="AD222" s="81">
        <v>59.865000000000002</v>
      </c>
      <c r="AE222" s="81">
        <v>59.865000000000002</v>
      </c>
      <c r="AF222" s="81">
        <v>59.865000000000002</v>
      </c>
      <c r="AG222" s="81">
        <v>59.865000000000002</v>
      </c>
      <c r="AH222" s="81">
        <v>59.864999999999988</v>
      </c>
      <c r="AI222" s="81">
        <v>59.865000000000002</v>
      </c>
      <c r="AJ222" s="81">
        <v>59.865000000000016</v>
      </c>
      <c r="AK222" s="81">
        <v>59.865000000000002</v>
      </c>
    </row>
    <row r="223" spans="1:37" ht="15" outlineLevel="2" x14ac:dyDescent="0.25">
      <c r="A223" s="79" t="s">
        <v>205</v>
      </c>
      <c r="B223" s="79" t="s">
        <v>177</v>
      </c>
      <c r="C223" s="79" t="s">
        <v>207</v>
      </c>
      <c r="D223" s="79" t="s">
        <v>191</v>
      </c>
      <c r="E223" s="80" t="s">
        <v>85</v>
      </c>
      <c r="F223" s="80" t="s">
        <v>222</v>
      </c>
      <c r="G223" s="81" t="s">
        <v>416</v>
      </c>
      <c r="H223" s="81" t="s">
        <v>416</v>
      </c>
      <c r="I223" s="81" t="s">
        <v>416</v>
      </c>
      <c r="J223" s="81" t="s">
        <v>416</v>
      </c>
      <c r="K223" s="81" t="s">
        <v>416</v>
      </c>
      <c r="L223" s="81" t="s">
        <v>416</v>
      </c>
      <c r="M223" s="81" t="s">
        <v>416</v>
      </c>
      <c r="N223" s="81" t="s">
        <v>416</v>
      </c>
      <c r="O223" s="81" t="s">
        <v>416</v>
      </c>
      <c r="P223" s="81" t="s">
        <v>416</v>
      </c>
      <c r="Q223" s="81" t="s">
        <v>416</v>
      </c>
      <c r="R223" s="81" t="s">
        <v>416</v>
      </c>
      <c r="S223" s="81">
        <v>54.339000000000006</v>
      </c>
      <c r="T223" s="81">
        <v>54.339000000000006</v>
      </c>
      <c r="U223" s="81">
        <v>54.338999999999999</v>
      </c>
      <c r="V223" s="81">
        <v>54.339000000000006</v>
      </c>
      <c r="W223" s="81">
        <v>54.338999999999999</v>
      </c>
      <c r="X223" s="81">
        <v>54.338999999999999</v>
      </c>
      <c r="Y223" s="81">
        <v>54.339000000000006</v>
      </c>
      <c r="Z223" s="81">
        <v>54.339000000000006</v>
      </c>
      <c r="AA223" s="81">
        <v>54.339000000000013</v>
      </c>
      <c r="AB223" s="81">
        <v>54.338999999999999</v>
      </c>
      <c r="AC223" s="81">
        <v>54.33900000000002</v>
      </c>
      <c r="AD223" s="81">
        <v>54.338999999999984</v>
      </c>
      <c r="AE223" s="81">
        <v>54.339000000000006</v>
      </c>
      <c r="AF223" s="81">
        <v>54.339000000000006</v>
      </c>
      <c r="AG223" s="81">
        <v>54.338999999999999</v>
      </c>
      <c r="AH223" s="81">
        <v>54.339000000000006</v>
      </c>
      <c r="AI223" s="81">
        <v>54.338999999999999</v>
      </c>
      <c r="AJ223" s="81">
        <v>54.338999999999999</v>
      </c>
      <c r="AK223" s="81">
        <v>54.338999999999999</v>
      </c>
    </row>
    <row r="224" spans="1:37" ht="15" outlineLevel="2" x14ac:dyDescent="0.25">
      <c r="A224" s="82" t="s">
        <v>205</v>
      </c>
      <c r="B224" s="82" t="s">
        <v>177</v>
      </c>
      <c r="C224" s="82" t="s">
        <v>207</v>
      </c>
      <c r="D224" s="82" t="s">
        <v>192</v>
      </c>
      <c r="E224" s="83" t="s">
        <v>85</v>
      </c>
      <c r="F224" s="80" t="s">
        <v>222</v>
      </c>
      <c r="G224" s="81" t="s">
        <v>416</v>
      </c>
      <c r="H224" s="81" t="s">
        <v>416</v>
      </c>
      <c r="I224" s="81" t="s">
        <v>416</v>
      </c>
      <c r="J224" s="81" t="s">
        <v>416</v>
      </c>
      <c r="K224" s="81" t="s">
        <v>416</v>
      </c>
      <c r="L224" s="81" t="s">
        <v>416</v>
      </c>
      <c r="M224" s="81" t="s">
        <v>416</v>
      </c>
      <c r="N224" s="81" t="s">
        <v>416</v>
      </c>
      <c r="O224" s="81" t="s">
        <v>416</v>
      </c>
      <c r="P224" s="81" t="s">
        <v>416</v>
      </c>
      <c r="Q224" s="81" t="s">
        <v>416</v>
      </c>
      <c r="R224" s="81" t="s">
        <v>416</v>
      </c>
      <c r="S224" s="81" t="s">
        <v>416</v>
      </c>
      <c r="T224" s="81" t="s">
        <v>416</v>
      </c>
      <c r="U224" s="81" t="s">
        <v>416</v>
      </c>
      <c r="V224" s="81" t="s">
        <v>416</v>
      </c>
      <c r="W224" s="81" t="s">
        <v>416</v>
      </c>
      <c r="X224" s="81">
        <v>2.7630000000000021</v>
      </c>
      <c r="Y224" s="81">
        <v>2.7630000000000026</v>
      </c>
      <c r="Z224" s="81">
        <v>2.7630000000000021</v>
      </c>
      <c r="AA224" s="81">
        <v>2.7630000000000026</v>
      </c>
      <c r="AB224" s="81">
        <v>2.7630000000000026</v>
      </c>
      <c r="AC224" s="81">
        <v>2.7630000000000021</v>
      </c>
      <c r="AD224" s="81">
        <v>2.7630000000000021</v>
      </c>
      <c r="AE224" s="81">
        <v>2.7630000000000026</v>
      </c>
      <c r="AF224" s="81">
        <v>2.7630000000000026</v>
      </c>
      <c r="AG224" s="81">
        <v>2.7630000000000026</v>
      </c>
      <c r="AH224" s="81">
        <v>2.7630000000000021</v>
      </c>
      <c r="AI224" s="81">
        <v>2.7630000000000021</v>
      </c>
      <c r="AJ224" s="81">
        <v>2.7630000000000026</v>
      </c>
      <c r="AK224" s="81">
        <v>2.7630000000000021</v>
      </c>
    </row>
    <row r="225" spans="1:37" ht="15" outlineLevel="2" x14ac:dyDescent="0.25">
      <c r="A225" s="79" t="s">
        <v>205</v>
      </c>
      <c r="B225" s="79" t="s">
        <v>177</v>
      </c>
      <c r="C225" s="79" t="s">
        <v>207</v>
      </c>
      <c r="D225" s="79" t="s">
        <v>193</v>
      </c>
      <c r="E225" s="80" t="s">
        <v>85</v>
      </c>
      <c r="F225" s="80" t="s">
        <v>222</v>
      </c>
      <c r="G225" s="81" t="s">
        <v>416</v>
      </c>
      <c r="H225" s="81" t="s">
        <v>416</v>
      </c>
      <c r="I225" s="81" t="s">
        <v>416</v>
      </c>
      <c r="J225" s="81" t="s">
        <v>416</v>
      </c>
      <c r="K225" s="81" t="s">
        <v>416</v>
      </c>
      <c r="L225" s="81" t="s">
        <v>416</v>
      </c>
      <c r="M225" s="81" t="s">
        <v>416</v>
      </c>
      <c r="N225" s="81" t="s">
        <v>416</v>
      </c>
      <c r="O225" s="81" t="s">
        <v>416</v>
      </c>
      <c r="P225" s="81" t="s">
        <v>416</v>
      </c>
      <c r="Q225" s="81" t="s">
        <v>416</v>
      </c>
      <c r="R225" s="81" t="s">
        <v>416</v>
      </c>
      <c r="S225" s="81" t="s">
        <v>416</v>
      </c>
      <c r="T225" s="81" t="s">
        <v>416</v>
      </c>
      <c r="U225" s="81" t="s">
        <v>416</v>
      </c>
      <c r="V225" s="81" t="s">
        <v>416</v>
      </c>
      <c r="W225" s="81" t="s">
        <v>416</v>
      </c>
      <c r="X225" s="81" t="s">
        <v>416</v>
      </c>
      <c r="Y225" s="81" t="s">
        <v>416</v>
      </c>
      <c r="Z225" s="81" t="s">
        <v>416</v>
      </c>
      <c r="AA225" s="81">
        <v>2.7630000000000026</v>
      </c>
      <c r="AB225" s="81">
        <v>2.7630000000000021</v>
      </c>
      <c r="AC225" s="81">
        <v>2.763000000000003</v>
      </c>
      <c r="AD225" s="81">
        <v>2.7630000000000026</v>
      </c>
      <c r="AE225" s="81">
        <v>2.7630000000000021</v>
      </c>
      <c r="AF225" s="81">
        <v>2.7630000000000021</v>
      </c>
      <c r="AG225" s="81">
        <v>2.7630000000000021</v>
      </c>
      <c r="AH225" s="81">
        <v>2.7630000000000021</v>
      </c>
      <c r="AI225" s="81">
        <v>2.7630000000000021</v>
      </c>
      <c r="AJ225" s="81">
        <v>2.763000000000003</v>
      </c>
      <c r="AK225" s="81">
        <v>2.7630000000000026</v>
      </c>
    </row>
    <row r="226" spans="1:37" ht="15" outlineLevel="2" x14ac:dyDescent="0.25">
      <c r="A226" s="82" t="s">
        <v>205</v>
      </c>
      <c r="B226" s="82" t="s">
        <v>177</v>
      </c>
      <c r="C226" s="82" t="s">
        <v>207</v>
      </c>
      <c r="D226" s="82" t="s">
        <v>194</v>
      </c>
      <c r="E226" s="83" t="s">
        <v>85</v>
      </c>
      <c r="F226" s="80" t="s">
        <v>222</v>
      </c>
      <c r="G226" s="81" t="s">
        <v>416</v>
      </c>
      <c r="H226" s="81" t="s">
        <v>416</v>
      </c>
      <c r="I226" s="81" t="s">
        <v>416</v>
      </c>
      <c r="J226" s="81" t="s">
        <v>416</v>
      </c>
      <c r="K226" s="81" t="s">
        <v>416</v>
      </c>
      <c r="L226" s="81" t="s">
        <v>416</v>
      </c>
      <c r="M226" s="81" t="s">
        <v>416</v>
      </c>
      <c r="N226" s="81" t="s">
        <v>416</v>
      </c>
      <c r="O226" s="81" t="s">
        <v>416</v>
      </c>
      <c r="P226" s="81" t="s">
        <v>416</v>
      </c>
      <c r="Q226" s="81" t="s">
        <v>416</v>
      </c>
      <c r="R226" s="81" t="s">
        <v>416</v>
      </c>
      <c r="S226" s="81" t="s">
        <v>416</v>
      </c>
      <c r="T226" s="81" t="s">
        <v>416</v>
      </c>
      <c r="U226" s="81" t="s">
        <v>416</v>
      </c>
      <c r="V226" s="81" t="s">
        <v>416</v>
      </c>
      <c r="W226" s="81" t="s">
        <v>416</v>
      </c>
      <c r="X226" s="81" t="s">
        <v>416</v>
      </c>
      <c r="Y226" s="81" t="s">
        <v>416</v>
      </c>
      <c r="Z226" s="81" t="s">
        <v>416</v>
      </c>
      <c r="AA226" s="81" t="s">
        <v>416</v>
      </c>
      <c r="AB226" s="81" t="s">
        <v>416</v>
      </c>
      <c r="AC226" s="81" t="s">
        <v>416</v>
      </c>
      <c r="AD226" s="81" t="s">
        <v>416</v>
      </c>
      <c r="AE226" s="81" t="s">
        <v>416</v>
      </c>
      <c r="AF226" s="81">
        <v>2.763000000000003</v>
      </c>
      <c r="AG226" s="81">
        <v>2.7630000000000021</v>
      </c>
      <c r="AH226" s="81">
        <v>2.7630000000000021</v>
      </c>
      <c r="AI226" s="81">
        <v>2.763000000000003</v>
      </c>
      <c r="AJ226" s="81">
        <v>2.7630000000000021</v>
      </c>
      <c r="AK226" s="81">
        <v>2.7630000000000026</v>
      </c>
    </row>
    <row r="227" spans="1:37" ht="15" outlineLevel="1" x14ac:dyDescent="0.25">
      <c r="A227" s="86" t="s">
        <v>208</v>
      </c>
      <c r="B227" s="82"/>
      <c r="C227" s="82"/>
      <c r="D227" s="82"/>
      <c r="E227" s="83"/>
      <c r="F227" s="80" t="s">
        <v>222</v>
      </c>
      <c r="G227" s="81">
        <v>107.33236492497201</v>
      </c>
      <c r="H227" s="81">
        <v>106.92225995527059</v>
      </c>
      <c r="I227" s="81">
        <v>105.85978156270093</v>
      </c>
      <c r="J227" s="81">
        <v>105.8477775034095</v>
      </c>
      <c r="K227" s="81">
        <v>105.61906900435368</v>
      </c>
      <c r="L227" s="81">
        <v>105.54439561758652</v>
      </c>
      <c r="M227" s="81">
        <v>104.2205006890034</v>
      </c>
      <c r="N227" s="81">
        <v>94.618227533664452</v>
      </c>
      <c r="O227" s="81">
        <v>92.191594429260434</v>
      </c>
      <c r="P227" s="81">
        <v>88.291394421527826</v>
      </c>
      <c r="Q227" s="81">
        <v>84.9293614538132</v>
      </c>
      <c r="R227" s="81">
        <v>83.002974221662868</v>
      </c>
      <c r="S227" s="81">
        <v>79.516189332445165</v>
      </c>
      <c r="T227" s="81">
        <v>77.204323245182849</v>
      </c>
      <c r="U227" s="81">
        <v>74.929084726876454</v>
      </c>
      <c r="V227" s="81">
        <v>72.862893312147932</v>
      </c>
      <c r="W227" s="81">
        <v>70.988431874776538</v>
      </c>
      <c r="X227" s="81">
        <v>62.766914250180619</v>
      </c>
      <c r="Y227" s="81">
        <v>56.882316256676702</v>
      </c>
      <c r="Z227" s="81">
        <v>53.658511680115417</v>
      </c>
      <c r="AA227" s="81">
        <v>51.639525216204532</v>
      </c>
      <c r="AB227" s="81">
        <v>50.332738885131477</v>
      </c>
      <c r="AC227" s="81">
        <v>47.348671870048328</v>
      </c>
      <c r="AD227" s="81">
        <v>44.446896174264054</v>
      </c>
      <c r="AE227" s="81">
        <v>43.014833949586524</v>
      </c>
      <c r="AF227" s="81">
        <v>35.621682151990967</v>
      </c>
      <c r="AG227" s="81">
        <v>28.582653422652388</v>
      </c>
      <c r="AH227" s="81">
        <v>28.04762205413029</v>
      </c>
      <c r="AI227" s="81">
        <v>24.865529412988288</v>
      </c>
      <c r="AJ227" s="81">
        <v>23.368046193305247</v>
      </c>
      <c r="AK227" s="81">
        <v>21.81894850458281</v>
      </c>
    </row>
    <row r="228" spans="1:37" ht="15" outlineLevel="2" x14ac:dyDescent="0.25">
      <c r="A228" s="79" t="s">
        <v>209</v>
      </c>
      <c r="B228" s="79" t="s">
        <v>162</v>
      </c>
      <c r="C228" s="79" t="s">
        <v>210</v>
      </c>
      <c r="D228" s="79" t="s">
        <v>114</v>
      </c>
      <c r="E228" s="80" t="s">
        <v>85</v>
      </c>
      <c r="F228" s="80" t="s">
        <v>222</v>
      </c>
      <c r="G228" s="81">
        <v>218.99999999999997</v>
      </c>
      <c r="H228" s="81">
        <v>219</v>
      </c>
      <c r="I228" s="81">
        <v>219.00000000000003</v>
      </c>
      <c r="J228" s="81">
        <v>218.99999999999997</v>
      </c>
      <c r="K228" s="81">
        <v>219.00000000000003</v>
      </c>
      <c r="L228" s="81">
        <v>219.00000000000003</v>
      </c>
      <c r="M228" s="81">
        <v>219</v>
      </c>
      <c r="N228" s="81">
        <v>219</v>
      </c>
      <c r="O228" s="81">
        <v>219</v>
      </c>
      <c r="P228" s="81">
        <v>218.99999999999994</v>
      </c>
      <c r="Q228" s="81">
        <v>219</v>
      </c>
      <c r="R228" s="81">
        <v>219.00000000000003</v>
      </c>
      <c r="S228" s="81">
        <v>219</v>
      </c>
      <c r="T228" s="81">
        <v>219</v>
      </c>
      <c r="U228" s="81">
        <v>219</v>
      </c>
      <c r="V228" s="81">
        <v>219</v>
      </c>
      <c r="W228" s="81">
        <v>219.00000000000003</v>
      </c>
      <c r="X228" s="81">
        <v>218.99999999999991</v>
      </c>
      <c r="Y228" s="81">
        <v>219.00000000000006</v>
      </c>
      <c r="Z228" s="81">
        <v>219</v>
      </c>
      <c r="AA228" s="81">
        <v>219.00000000000003</v>
      </c>
      <c r="AB228" s="81">
        <v>219.00000000000003</v>
      </c>
      <c r="AC228" s="81">
        <v>218.99999999999997</v>
      </c>
      <c r="AD228" s="81">
        <v>218.99999999999997</v>
      </c>
      <c r="AE228" s="81">
        <v>219.00000000000003</v>
      </c>
      <c r="AF228" s="81">
        <v>219.00000000000003</v>
      </c>
      <c r="AG228" s="81">
        <v>219</v>
      </c>
      <c r="AH228" s="81">
        <v>219</v>
      </c>
      <c r="AI228" s="81">
        <v>218.99999999999997</v>
      </c>
      <c r="AJ228" s="81">
        <v>219</v>
      </c>
      <c r="AK228" s="81">
        <v>218.99999999999997</v>
      </c>
    </row>
    <row r="229" spans="1:37" ht="15" outlineLevel="2" x14ac:dyDescent="0.25">
      <c r="A229" s="82" t="s">
        <v>209</v>
      </c>
      <c r="B229" s="82" t="s">
        <v>162</v>
      </c>
      <c r="C229" s="82" t="s">
        <v>210</v>
      </c>
      <c r="D229" s="82" t="s">
        <v>165</v>
      </c>
      <c r="E229" s="83" t="s">
        <v>85</v>
      </c>
      <c r="F229" s="80" t="s">
        <v>222</v>
      </c>
      <c r="G229" s="81" t="s">
        <v>416</v>
      </c>
      <c r="H229" s="81" t="s">
        <v>416</v>
      </c>
      <c r="I229" s="81" t="s">
        <v>416</v>
      </c>
      <c r="J229" s="81" t="s">
        <v>416</v>
      </c>
      <c r="K229" s="81" t="s">
        <v>416</v>
      </c>
      <c r="L229" s="81" t="s">
        <v>416</v>
      </c>
      <c r="M229" s="81" t="s">
        <v>416</v>
      </c>
      <c r="N229" s="81" t="s">
        <v>416</v>
      </c>
      <c r="O229" s="81" t="s">
        <v>416</v>
      </c>
      <c r="P229" s="81" t="s">
        <v>416</v>
      </c>
      <c r="Q229" s="81">
        <v>43.79999999999999</v>
      </c>
      <c r="R229" s="81">
        <v>43.79999999999999</v>
      </c>
      <c r="S229" s="81">
        <v>43.79999999999999</v>
      </c>
      <c r="T229" s="81">
        <v>43.79999999999999</v>
      </c>
      <c r="U229" s="81">
        <v>43.799999999999983</v>
      </c>
      <c r="V229" s="81">
        <v>43.79999999999999</v>
      </c>
      <c r="W229" s="81">
        <v>43.79999999999999</v>
      </c>
      <c r="X229" s="81">
        <v>43.799999999999983</v>
      </c>
      <c r="Y229" s="81">
        <v>43.8</v>
      </c>
      <c r="Z229" s="81">
        <v>43.79999999999999</v>
      </c>
      <c r="AA229" s="81">
        <v>43.79999999999999</v>
      </c>
      <c r="AB229" s="81">
        <v>43.79999999999999</v>
      </c>
      <c r="AC229" s="81">
        <v>43.79999999999999</v>
      </c>
      <c r="AD229" s="81">
        <v>43.799999999999983</v>
      </c>
      <c r="AE229" s="81">
        <v>43.8</v>
      </c>
      <c r="AF229" s="81">
        <v>43.79999999999999</v>
      </c>
      <c r="AG229" s="81">
        <v>43.79999999999999</v>
      </c>
      <c r="AH229" s="81">
        <v>43.79999999999999</v>
      </c>
      <c r="AI229" s="81">
        <v>43.79999999999999</v>
      </c>
      <c r="AJ229" s="81">
        <v>43.79999999999999</v>
      </c>
      <c r="AK229" s="81">
        <v>43.79999999999999</v>
      </c>
    </row>
    <row r="230" spans="1:37" ht="15" outlineLevel="2" x14ac:dyDescent="0.25">
      <c r="A230" s="79" t="s">
        <v>209</v>
      </c>
      <c r="B230" s="79" t="s">
        <v>162</v>
      </c>
      <c r="C230" s="79" t="s">
        <v>210</v>
      </c>
      <c r="D230" s="79" t="s">
        <v>166</v>
      </c>
      <c r="E230" s="80" t="s">
        <v>85</v>
      </c>
      <c r="F230" s="80" t="s">
        <v>222</v>
      </c>
      <c r="G230" s="81" t="s">
        <v>416</v>
      </c>
      <c r="H230" s="81" t="s">
        <v>416</v>
      </c>
      <c r="I230" s="81" t="s">
        <v>416</v>
      </c>
      <c r="J230" s="81" t="s">
        <v>416</v>
      </c>
      <c r="K230" s="81" t="s">
        <v>416</v>
      </c>
      <c r="L230" s="81" t="s">
        <v>416</v>
      </c>
      <c r="M230" s="81" t="s">
        <v>416</v>
      </c>
      <c r="N230" s="81" t="s">
        <v>416</v>
      </c>
      <c r="O230" s="81" t="s">
        <v>416</v>
      </c>
      <c r="P230" s="81" t="s">
        <v>416</v>
      </c>
      <c r="Q230" s="81" t="s">
        <v>416</v>
      </c>
      <c r="R230" s="81" t="s">
        <v>416</v>
      </c>
      <c r="S230" s="81" t="s">
        <v>416</v>
      </c>
      <c r="T230" s="81" t="s">
        <v>416</v>
      </c>
      <c r="U230" s="81">
        <v>24.089999999999993</v>
      </c>
      <c r="V230" s="81">
        <v>24.089999999999993</v>
      </c>
      <c r="W230" s="81">
        <v>24.089999999999993</v>
      </c>
      <c r="X230" s="81">
        <v>24.089999999999989</v>
      </c>
      <c r="Y230" s="81">
        <v>24.089999999999996</v>
      </c>
      <c r="Z230" s="81">
        <v>24.089999999999993</v>
      </c>
      <c r="AA230" s="81">
        <v>24.09</v>
      </c>
      <c r="AB230" s="81">
        <v>24.089999999999993</v>
      </c>
      <c r="AC230" s="81">
        <v>24.089999999999989</v>
      </c>
      <c r="AD230" s="81">
        <v>24.089999999999996</v>
      </c>
      <c r="AE230" s="81">
        <v>24.089999999999993</v>
      </c>
      <c r="AF230" s="81">
        <v>24.089999999999996</v>
      </c>
      <c r="AG230" s="81">
        <v>24.089999999999996</v>
      </c>
      <c r="AH230" s="81">
        <v>24.089999999999996</v>
      </c>
      <c r="AI230" s="81">
        <v>24.09</v>
      </c>
      <c r="AJ230" s="81">
        <v>24.09</v>
      </c>
      <c r="AK230" s="81">
        <v>24.089999999999996</v>
      </c>
    </row>
    <row r="231" spans="1:37" ht="15" outlineLevel="2" x14ac:dyDescent="0.25">
      <c r="A231" s="82" t="s">
        <v>209</v>
      </c>
      <c r="B231" s="82" t="s">
        <v>162</v>
      </c>
      <c r="C231" s="82" t="s">
        <v>210</v>
      </c>
      <c r="D231" s="82" t="s">
        <v>167</v>
      </c>
      <c r="E231" s="83" t="s">
        <v>85</v>
      </c>
      <c r="F231" s="80" t="s">
        <v>222</v>
      </c>
      <c r="G231" s="81" t="s">
        <v>416</v>
      </c>
      <c r="H231" s="81" t="s">
        <v>416</v>
      </c>
      <c r="I231" s="81" t="s">
        <v>416</v>
      </c>
      <c r="J231" s="81" t="s">
        <v>416</v>
      </c>
      <c r="K231" s="81" t="s">
        <v>416</v>
      </c>
      <c r="L231" s="81" t="s">
        <v>416</v>
      </c>
      <c r="M231" s="81" t="s">
        <v>416</v>
      </c>
      <c r="N231" s="81" t="s">
        <v>416</v>
      </c>
      <c r="O231" s="81" t="s">
        <v>416</v>
      </c>
      <c r="P231" s="81" t="s">
        <v>416</v>
      </c>
      <c r="Q231" s="81" t="s">
        <v>416</v>
      </c>
      <c r="R231" s="81" t="s">
        <v>416</v>
      </c>
      <c r="S231" s="81" t="s">
        <v>416</v>
      </c>
      <c r="T231" s="81" t="s">
        <v>416</v>
      </c>
      <c r="U231" s="81" t="s">
        <v>416</v>
      </c>
      <c r="V231" s="81" t="s">
        <v>416</v>
      </c>
      <c r="W231" s="81" t="s">
        <v>416</v>
      </c>
      <c r="X231" s="81">
        <v>19.709999999999994</v>
      </c>
      <c r="Y231" s="81">
        <v>19.709999999999997</v>
      </c>
      <c r="Z231" s="81">
        <v>19.709999999999987</v>
      </c>
      <c r="AA231" s="81">
        <v>19.709999999999997</v>
      </c>
      <c r="AB231" s="81">
        <v>19.709999999999994</v>
      </c>
      <c r="AC231" s="81">
        <v>19.709999999999997</v>
      </c>
      <c r="AD231" s="81">
        <v>19.70999999999999</v>
      </c>
      <c r="AE231" s="81">
        <v>19.709999999999994</v>
      </c>
      <c r="AF231" s="81">
        <v>19.709999999999997</v>
      </c>
      <c r="AG231" s="81">
        <v>19.709999999999997</v>
      </c>
      <c r="AH231" s="81">
        <v>19.709999999999997</v>
      </c>
      <c r="AI231" s="81">
        <v>19.709999999999994</v>
      </c>
      <c r="AJ231" s="81">
        <v>19.709999999999997</v>
      </c>
      <c r="AK231" s="81">
        <v>19.709999999999997</v>
      </c>
    </row>
    <row r="232" spans="1:37" ht="15" outlineLevel="2" x14ac:dyDescent="0.25">
      <c r="A232" s="79" t="s">
        <v>209</v>
      </c>
      <c r="B232" s="79" t="s">
        <v>162</v>
      </c>
      <c r="C232" s="79" t="s">
        <v>211</v>
      </c>
      <c r="D232" s="79" t="s">
        <v>114</v>
      </c>
      <c r="E232" s="80" t="s">
        <v>85</v>
      </c>
      <c r="F232" s="80" t="s">
        <v>222</v>
      </c>
      <c r="G232" s="81">
        <v>218.99999999999997</v>
      </c>
      <c r="H232" s="81">
        <v>219.00000000000003</v>
      </c>
      <c r="I232" s="81">
        <v>219.00000000000003</v>
      </c>
      <c r="J232" s="81">
        <v>219</v>
      </c>
      <c r="K232" s="81">
        <v>218.99999999999997</v>
      </c>
      <c r="L232" s="81">
        <v>219.00000000000003</v>
      </c>
      <c r="M232" s="81">
        <v>219.00000000000003</v>
      </c>
      <c r="N232" s="81">
        <v>219</v>
      </c>
      <c r="O232" s="81">
        <v>219</v>
      </c>
      <c r="P232" s="81">
        <v>218.99999999999994</v>
      </c>
      <c r="Q232" s="81">
        <v>219</v>
      </c>
      <c r="R232" s="81">
        <v>219</v>
      </c>
      <c r="S232" s="81">
        <v>219</v>
      </c>
      <c r="T232" s="81">
        <v>219</v>
      </c>
      <c r="U232" s="81">
        <v>219</v>
      </c>
      <c r="V232" s="81">
        <v>219</v>
      </c>
      <c r="W232" s="81">
        <v>219.00000000000003</v>
      </c>
      <c r="X232" s="81">
        <v>218.99999999999991</v>
      </c>
      <c r="Y232" s="81">
        <v>219.00000000000006</v>
      </c>
      <c r="Z232" s="81">
        <v>219</v>
      </c>
      <c r="AA232" s="81">
        <v>219.00000000000003</v>
      </c>
      <c r="AB232" s="81">
        <v>219.00000000000003</v>
      </c>
      <c r="AC232" s="81">
        <v>218.99999999999997</v>
      </c>
      <c r="AD232" s="81">
        <v>218.99999999999997</v>
      </c>
      <c r="AE232" s="81">
        <v>219</v>
      </c>
      <c r="AF232" s="81">
        <v>219.00000000000003</v>
      </c>
      <c r="AG232" s="81">
        <v>219</v>
      </c>
      <c r="AH232" s="81">
        <v>219</v>
      </c>
      <c r="AI232" s="81">
        <v>218.99999999999997</v>
      </c>
      <c r="AJ232" s="81">
        <v>219</v>
      </c>
      <c r="AK232" s="81">
        <v>218.99999999999997</v>
      </c>
    </row>
    <row r="233" spans="1:37" ht="15" outlineLevel="2" x14ac:dyDescent="0.25">
      <c r="A233" s="82" t="s">
        <v>209</v>
      </c>
      <c r="B233" s="82" t="s">
        <v>162</v>
      </c>
      <c r="C233" s="82" t="s">
        <v>211</v>
      </c>
      <c r="D233" s="82" t="s">
        <v>165</v>
      </c>
      <c r="E233" s="83" t="s">
        <v>85</v>
      </c>
      <c r="F233" s="80" t="s">
        <v>222</v>
      </c>
      <c r="G233" s="81" t="s">
        <v>416</v>
      </c>
      <c r="H233" s="81" t="s">
        <v>416</v>
      </c>
      <c r="I233" s="81" t="s">
        <v>416</v>
      </c>
      <c r="J233" s="81" t="s">
        <v>416</v>
      </c>
      <c r="K233" s="81" t="s">
        <v>416</v>
      </c>
      <c r="L233" s="81" t="s">
        <v>416</v>
      </c>
      <c r="M233" s="81" t="s">
        <v>416</v>
      </c>
      <c r="N233" s="81" t="s">
        <v>416</v>
      </c>
      <c r="O233" s="81" t="s">
        <v>416</v>
      </c>
      <c r="P233" s="81" t="s">
        <v>416</v>
      </c>
      <c r="Q233" s="81">
        <v>43.79999999999999</v>
      </c>
      <c r="R233" s="81">
        <v>43.79999999999999</v>
      </c>
      <c r="S233" s="81">
        <v>43.79999999999999</v>
      </c>
      <c r="T233" s="81">
        <v>43.79999999999999</v>
      </c>
      <c r="U233" s="81">
        <v>43.799999999999983</v>
      </c>
      <c r="V233" s="81">
        <v>43.79999999999999</v>
      </c>
      <c r="W233" s="81">
        <v>43.79999999999999</v>
      </c>
      <c r="X233" s="81">
        <v>43.799999999999983</v>
      </c>
      <c r="Y233" s="81">
        <v>43.8</v>
      </c>
      <c r="Z233" s="81">
        <v>43.79999999999999</v>
      </c>
      <c r="AA233" s="81">
        <v>43.79999999999999</v>
      </c>
      <c r="AB233" s="81">
        <v>43.79999999999999</v>
      </c>
      <c r="AC233" s="81">
        <v>43.79999999999999</v>
      </c>
      <c r="AD233" s="81">
        <v>43.79999999999999</v>
      </c>
      <c r="AE233" s="81">
        <v>43.8</v>
      </c>
      <c r="AF233" s="81">
        <v>43.79999999999999</v>
      </c>
      <c r="AG233" s="81">
        <v>43.79999999999999</v>
      </c>
      <c r="AH233" s="81">
        <v>43.79999999999999</v>
      </c>
      <c r="AI233" s="81">
        <v>43.79999999999999</v>
      </c>
      <c r="AJ233" s="81">
        <v>43.79999999999999</v>
      </c>
      <c r="AK233" s="81">
        <v>43.79999999999999</v>
      </c>
    </row>
    <row r="234" spans="1:37" ht="15" outlineLevel="2" x14ac:dyDescent="0.25">
      <c r="A234" s="79" t="s">
        <v>209</v>
      </c>
      <c r="B234" s="79" t="s">
        <v>162</v>
      </c>
      <c r="C234" s="79" t="s">
        <v>211</v>
      </c>
      <c r="D234" s="79" t="s">
        <v>166</v>
      </c>
      <c r="E234" s="80" t="s">
        <v>85</v>
      </c>
      <c r="F234" s="80" t="s">
        <v>222</v>
      </c>
      <c r="G234" s="81" t="s">
        <v>416</v>
      </c>
      <c r="H234" s="81" t="s">
        <v>416</v>
      </c>
      <c r="I234" s="81" t="s">
        <v>416</v>
      </c>
      <c r="J234" s="81" t="s">
        <v>416</v>
      </c>
      <c r="K234" s="81" t="s">
        <v>416</v>
      </c>
      <c r="L234" s="81" t="s">
        <v>416</v>
      </c>
      <c r="M234" s="81" t="s">
        <v>416</v>
      </c>
      <c r="N234" s="81" t="s">
        <v>416</v>
      </c>
      <c r="O234" s="81" t="s">
        <v>416</v>
      </c>
      <c r="P234" s="81" t="s">
        <v>416</v>
      </c>
      <c r="Q234" s="81" t="s">
        <v>416</v>
      </c>
      <c r="R234" s="81" t="s">
        <v>416</v>
      </c>
      <c r="S234" s="81" t="s">
        <v>416</v>
      </c>
      <c r="T234" s="81" t="s">
        <v>416</v>
      </c>
      <c r="U234" s="81">
        <v>24.089999999999993</v>
      </c>
      <c r="V234" s="81">
        <v>24.089999999999993</v>
      </c>
      <c r="W234" s="81">
        <v>24.089999999999993</v>
      </c>
      <c r="X234" s="81">
        <v>24.089999999999989</v>
      </c>
      <c r="Y234" s="81">
        <v>24.089999999999996</v>
      </c>
      <c r="Z234" s="81">
        <v>24.089999999999993</v>
      </c>
      <c r="AA234" s="81">
        <v>24.09</v>
      </c>
      <c r="AB234" s="81">
        <v>24.089999999999996</v>
      </c>
      <c r="AC234" s="81">
        <v>24.089999999999989</v>
      </c>
      <c r="AD234" s="81">
        <v>24.089999999999996</v>
      </c>
      <c r="AE234" s="81">
        <v>24.089999999999993</v>
      </c>
      <c r="AF234" s="81">
        <v>24.089999999999996</v>
      </c>
      <c r="AG234" s="81">
        <v>24.089999999999996</v>
      </c>
      <c r="AH234" s="81">
        <v>24.089999999999996</v>
      </c>
      <c r="AI234" s="81">
        <v>24.09</v>
      </c>
      <c r="AJ234" s="81">
        <v>24.09</v>
      </c>
      <c r="AK234" s="81">
        <v>24.089999999999996</v>
      </c>
    </row>
    <row r="235" spans="1:37" ht="15" outlineLevel="2" x14ac:dyDescent="0.25">
      <c r="A235" s="82" t="s">
        <v>209</v>
      </c>
      <c r="B235" s="82" t="s">
        <v>162</v>
      </c>
      <c r="C235" s="82" t="s">
        <v>211</v>
      </c>
      <c r="D235" s="82" t="s">
        <v>167</v>
      </c>
      <c r="E235" s="83" t="s">
        <v>85</v>
      </c>
      <c r="F235" s="80" t="s">
        <v>222</v>
      </c>
      <c r="G235" s="81" t="s">
        <v>416</v>
      </c>
      <c r="H235" s="81" t="s">
        <v>416</v>
      </c>
      <c r="I235" s="81" t="s">
        <v>416</v>
      </c>
      <c r="J235" s="81" t="s">
        <v>416</v>
      </c>
      <c r="K235" s="81" t="s">
        <v>416</v>
      </c>
      <c r="L235" s="81" t="s">
        <v>416</v>
      </c>
      <c r="M235" s="81" t="s">
        <v>416</v>
      </c>
      <c r="N235" s="81" t="s">
        <v>416</v>
      </c>
      <c r="O235" s="81" t="s">
        <v>416</v>
      </c>
      <c r="P235" s="81" t="s">
        <v>416</v>
      </c>
      <c r="Q235" s="81" t="s">
        <v>416</v>
      </c>
      <c r="R235" s="81" t="s">
        <v>416</v>
      </c>
      <c r="S235" s="81" t="s">
        <v>416</v>
      </c>
      <c r="T235" s="81" t="s">
        <v>416</v>
      </c>
      <c r="U235" s="81" t="s">
        <v>416</v>
      </c>
      <c r="V235" s="81" t="s">
        <v>416</v>
      </c>
      <c r="W235" s="81" t="s">
        <v>416</v>
      </c>
      <c r="X235" s="81">
        <v>19.709999999999994</v>
      </c>
      <c r="Y235" s="81">
        <v>19.709999999999997</v>
      </c>
      <c r="Z235" s="81">
        <v>19.709999999999987</v>
      </c>
      <c r="AA235" s="81">
        <v>19.709999999999997</v>
      </c>
      <c r="AB235" s="81">
        <v>19.709999999999994</v>
      </c>
      <c r="AC235" s="81">
        <v>19.709999999999997</v>
      </c>
      <c r="AD235" s="81">
        <v>19.70999999999999</v>
      </c>
      <c r="AE235" s="81">
        <v>19.709999999999994</v>
      </c>
      <c r="AF235" s="81">
        <v>19.70999999999999</v>
      </c>
      <c r="AG235" s="81">
        <v>19.709999999999997</v>
      </c>
      <c r="AH235" s="81">
        <v>19.709999999999997</v>
      </c>
      <c r="AI235" s="81">
        <v>19.709999999999994</v>
      </c>
      <c r="AJ235" s="81">
        <v>19.709999999999997</v>
      </c>
      <c r="AK235" s="81">
        <v>19.709999999999997</v>
      </c>
    </row>
    <row r="236" spans="1:37" ht="15" outlineLevel="2" x14ac:dyDescent="0.25">
      <c r="A236" s="79" t="s">
        <v>209</v>
      </c>
      <c r="B236" s="79" t="s">
        <v>162</v>
      </c>
      <c r="C236" s="79" t="s">
        <v>212</v>
      </c>
      <c r="D236" s="79" t="s">
        <v>114</v>
      </c>
      <c r="E236" s="80" t="s">
        <v>85</v>
      </c>
      <c r="F236" s="80" t="s">
        <v>222</v>
      </c>
      <c r="G236" s="81">
        <v>150.00000000000003</v>
      </c>
      <c r="H236" s="81">
        <v>150</v>
      </c>
      <c r="I236" s="81">
        <v>150</v>
      </c>
      <c r="J236" s="81">
        <v>150</v>
      </c>
      <c r="K236" s="81">
        <v>149.99999999999997</v>
      </c>
      <c r="L236" s="81">
        <v>149.99999999999997</v>
      </c>
      <c r="M236" s="81">
        <v>150</v>
      </c>
      <c r="N236" s="81">
        <v>150</v>
      </c>
      <c r="O236" s="81">
        <v>149.99999999999997</v>
      </c>
      <c r="P236" s="81">
        <v>149.99999999999997</v>
      </c>
      <c r="Q236" s="81">
        <v>149.99999999999997</v>
      </c>
      <c r="R236" s="81">
        <v>150</v>
      </c>
      <c r="S236" s="81">
        <v>150</v>
      </c>
      <c r="T236" s="81">
        <v>150.00000000000003</v>
      </c>
      <c r="U236" s="81">
        <v>150.00000000000003</v>
      </c>
      <c r="V236" s="81">
        <v>150</v>
      </c>
      <c r="W236" s="81">
        <v>150</v>
      </c>
      <c r="X236" s="81">
        <v>149.99999999999997</v>
      </c>
      <c r="Y236" s="81">
        <v>150.00000000000003</v>
      </c>
      <c r="Z236" s="81">
        <v>150</v>
      </c>
      <c r="AA236" s="81">
        <v>150.00000000000003</v>
      </c>
      <c r="AB236" s="81">
        <v>150.00000000000006</v>
      </c>
      <c r="AC236" s="81">
        <v>150</v>
      </c>
      <c r="AD236" s="81">
        <v>149.99999999999997</v>
      </c>
      <c r="AE236" s="81">
        <v>150</v>
      </c>
      <c r="AF236" s="81">
        <v>150</v>
      </c>
      <c r="AG236" s="81">
        <v>149.99999999999997</v>
      </c>
      <c r="AH236" s="81">
        <v>150</v>
      </c>
      <c r="AI236" s="81">
        <v>150</v>
      </c>
      <c r="AJ236" s="81">
        <v>150.00000000000003</v>
      </c>
      <c r="AK236" s="81">
        <v>150</v>
      </c>
    </row>
    <row r="237" spans="1:37" ht="15" outlineLevel="2" x14ac:dyDescent="0.25">
      <c r="A237" s="82" t="s">
        <v>209</v>
      </c>
      <c r="B237" s="82" t="s">
        <v>162</v>
      </c>
      <c r="C237" s="82" t="s">
        <v>213</v>
      </c>
      <c r="D237" s="82" t="s">
        <v>114</v>
      </c>
      <c r="E237" s="83" t="s">
        <v>85</v>
      </c>
      <c r="F237" s="80" t="s">
        <v>222</v>
      </c>
      <c r="G237" s="81">
        <v>200.00000000000003</v>
      </c>
      <c r="H237" s="81">
        <v>200.00000000000003</v>
      </c>
      <c r="I237" s="81">
        <v>200.00000000000003</v>
      </c>
      <c r="J237" s="81">
        <v>199.99999999999997</v>
      </c>
      <c r="K237" s="81">
        <v>200</v>
      </c>
      <c r="L237" s="81">
        <v>200</v>
      </c>
      <c r="M237" s="81">
        <v>200</v>
      </c>
      <c r="N237" s="81">
        <v>200.00000000000003</v>
      </c>
      <c r="O237" s="81">
        <v>199.99999999999997</v>
      </c>
      <c r="P237" s="81">
        <v>200.00000000000003</v>
      </c>
      <c r="Q237" s="81">
        <v>200.00000000000003</v>
      </c>
      <c r="R237" s="81">
        <v>200.00000000000003</v>
      </c>
      <c r="S237" s="81">
        <v>200</v>
      </c>
      <c r="T237" s="81">
        <v>200</v>
      </c>
      <c r="U237" s="81">
        <v>200</v>
      </c>
      <c r="V237" s="81">
        <v>200</v>
      </c>
      <c r="W237" s="81">
        <v>200</v>
      </c>
      <c r="X237" s="81">
        <v>200</v>
      </c>
      <c r="Y237" s="81">
        <v>200.00000000000003</v>
      </c>
      <c r="Z237" s="81">
        <v>200</v>
      </c>
      <c r="AA237" s="81">
        <v>200</v>
      </c>
      <c r="AB237" s="81">
        <v>200.00000000000003</v>
      </c>
      <c r="AC237" s="81">
        <v>199.99999999999997</v>
      </c>
      <c r="AD237" s="81">
        <v>200.00000000000003</v>
      </c>
      <c r="AE237" s="81">
        <v>200.00000000000003</v>
      </c>
      <c r="AF237" s="81">
        <v>200</v>
      </c>
      <c r="AG237" s="81">
        <v>200.00000000000003</v>
      </c>
      <c r="AH237" s="81">
        <v>200.00000000000003</v>
      </c>
      <c r="AI237" s="81">
        <v>200.00000000000003</v>
      </c>
      <c r="AJ237" s="81">
        <v>200.00000000000006</v>
      </c>
      <c r="AK237" s="81">
        <v>200</v>
      </c>
    </row>
    <row r="238" spans="1:37" ht="15" outlineLevel="2" x14ac:dyDescent="0.25">
      <c r="A238" s="79" t="s">
        <v>209</v>
      </c>
      <c r="B238" s="79" t="s">
        <v>162</v>
      </c>
      <c r="C238" s="79" t="s">
        <v>213</v>
      </c>
      <c r="D238" s="79" t="s">
        <v>165</v>
      </c>
      <c r="E238" s="80" t="s">
        <v>85</v>
      </c>
      <c r="F238" s="80" t="s">
        <v>222</v>
      </c>
      <c r="G238" s="81" t="s">
        <v>416</v>
      </c>
      <c r="H238" s="81" t="s">
        <v>416</v>
      </c>
      <c r="I238" s="81" t="s">
        <v>416</v>
      </c>
      <c r="J238" s="81" t="s">
        <v>416</v>
      </c>
      <c r="K238" s="81" t="s">
        <v>416</v>
      </c>
      <c r="L238" s="81" t="s">
        <v>416</v>
      </c>
      <c r="M238" s="81" t="s">
        <v>416</v>
      </c>
      <c r="N238" s="81" t="s">
        <v>416</v>
      </c>
      <c r="O238" s="81" t="s">
        <v>416</v>
      </c>
      <c r="P238" s="81" t="s">
        <v>416</v>
      </c>
      <c r="Q238" s="81">
        <v>141.59999999999997</v>
      </c>
      <c r="R238" s="81">
        <v>141.6</v>
      </c>
      <c r="S238" s="81">
        <v>141.6</v>
      </c>
      <c r="T238" s="81">
        <v>141.6</v>
      </c>
      <c r="U238" s="81">
        <v>141.6</v>
      </c>
      <c r="V238" s="81">
        <v>141.6</v>
      </c>
      <c r="W238" s="81">
        <v>141.6</v>
      </c>
      <c r="X238" s="81">
        <v>141.6</v>
      </c>
      <c r="Y238" s="81">
        <v>141.59999999999997</v>
      </c>
      <c r="Z238" s="81">
        <v>141.59999999999994</v>
      </c>
      <c r="AA238" s="81">
        <v>141.59999999999994</v>
      </c>
      <c r="AB238" s="81">
        <v>141.6</v>
      </c>
      <c r="AC238" s="81">
        <v>141.6</v>
      </c>
      <c r="AD238" s="81">
        <v>141.6</v>
      </c>
      <c r="AE238" s="81">
        <v>141.6</v>
      </c>
      <c r="AF238" s="81">
        <v>141.59999999999997</v>
      </c>
      <c r="AG238" s="81">
        <v>141.6</v>
      </c>
      <c r="AH238" s="81">
        <v>141.6</v>
      </c>
      <c r="AI238" s="81">
        <v>141.59999999999997</v>
      </c>
      <c r="AJ238" s="81">
        <v>141.60000000000005</v>
      </c>
      <c r="AK238" s="81">
        <v>141.59999999999997</v>
      </c>
    </row>
    <row r="239" spans="1:37" ht="15" outlineLevel="2" x14ac:dyDescent="0.25">
      <c r="A239" s="82" t="s">
        <v>209</v>
      </c>
      <c r="B239" s="82" t="s">
        <v>162</v>
      </c>
      <c r="C239" s="82" t="s">
        <v>213</v>
      </c>
      <c r="D239" s="82" t="s">
        <v>166</v>
      </c>
      <c r="E239" s="83" t="s">
        <v>85</v>
      </c>
      <c r="F239" s="80" t="s">
        <v>222</v>
      </c>
      <c r="G239" s="81" t="s">
        <v>416</v>
      </c>
      <c r="H239" s="81" t="s">
        <v>416</v>
      </c>
      <c r="I239" s="81" t="s">
        <v>416</v>
      </c>
      <c r="J239" s="81" t="s">
        <v>416</v>
      </c>
      <c r="K239" s="81" t="s">
        <v>416</v>
      </c>
      <c r="L239" s="81" t="s">
        <v>416</v>
      </c>
      <c r="M239" s="81" t="s">
        <v>416</v>
      </c>
      <c r="N239" s="81" t="s">
        <v>416</v>
      </c>
      <c r="O239" s="81" t="s">
        <v>416</v>
      </c>
      <c r="P239" s="81" t="s">
        <v>416</v>
      </c>
      <c r="Q239" s="81" t="s">
        <v>416</v>
      </c>
      <c r="R239" s="81" t="s">
        <v>416</v>
      </c>
      <c r="S239" s="81" t="s">
        <v>416</v>
      </c>
      <c r="T239" s="81" t="s">
        <v>416</v>
      </c>
      <c r="U239" s="81">
        <v>105.2</v>
      </c>
      <c r="V239" s="81">
        <v>105.2</v>
      </c>
      <c r="W239" s="81">
        <v>105.19999999999999</v>
      </c>
      <c r="X239" s="81">
        <v>105.19999999999999</v>
      </c>
      <c r="Y239" s="81">
        <v>105.2</v>
      </c>
      <c r="Z239" s="81">
        <v>105.19999999999997</v>
      </c>
      <c r="AA239" s="81">
        <v>105.19999999999999</v>
      </c>
      <c r="AB239" s="81">
        <v>105.19999999999999</v>
      </c>
      <c r="AC239" s="81">
        <v>105.19999999999999</v>
      </c>
      <c r="AD239" s="81">
        <v>105.19999999999997</v>
      </c>
      <c r="AE239" s="81">
        <v>105.19999999999999</v>
      </c>
      <c r="AF239" s="81">
        <v>105.19999999999996</v>
      </c>
      <c r="AG239" s="81">
        <v>105.20000000000002</v>
      </c>
      <c r="AH239" s="81">
        <v>105.2</v>
      </c>
      <c r="AI239" s="81">
        <v>105.19999999999999</v>
      </c>
      <c r="AJ239" s="81">
        <v>105.19999999999997</v>
      </c>
      <c r="AK239" s="81">
        <v>105.19999999999997</v>
      </c>
    </row>
    <row r="240" spans="1:37" ht="15" outlineLevel="2" x14ac:dyDescent="0.25">
      <c r="A240" s="79" t="s">
        <v>209</v>
      </c>
      <c r="B240" s="79" t="s">
        <v>162</v>
      </c>
      <c r="C240" s="79" t="s">
        <v>213</v>
      </c>
      <c r="D240" s="79" t="s">
        <v>167</v>
      </c>
      <c r="E240" s="80" t="s">
        <v>85</v>
      </c>
      <c r="F240" s="80" t="s">
        <v>222</v>
      </c>
      <c r="G240" s="81" t="s">
        <v>416</v>
      </c>
      <c r="H240" s="81" t="s">
        <v>416</v>
      </c>
      <c r="I240" s="81" t="s">
        <v>416</v>
      </c>
      <c r="J240" s="81" t="s">
        <v>416</v>
      </c>
      <c r="K240" s="81" t="s">
        <v>416</v>
      </c>
      <c r="L240" s="81" t="s">
        <v>416</v>
      </c>
      <c r="M240" s="81" t="s">
        <v>416</v>
      </c>
      <c r="N240" s="81" t="s">
        <v>416</v>
      </c>
      <c r="O240" s="81" t="s">
        <v>416</v>
      </c>
      <c r="P240" s="81" t="s">
        <v>416</v>
      </c>
      <c r="Q240" s="81" t="s">
        <v>416</v>
      </c>
      <c r="R240" s="81" t="s">
        <v>416</v>
      </c>
      <c r="S240" s="81" t="s">
        <v>416</v>
      </c>
      <c r="T240" s="81" t="s">
        <v>416</v>
      </c>
      <c r="U240" s="81" t="s">
        <v>416</v>
      </c>
      <c r="V240" s="81" t="s">
        <v>416</v>
      </c>
      <c r="W240" s="81" t="s">
        <v>416</v>
      </c>
      <c r="X240" s="81">
        <v>46.399999999999991</v>
      </c>
      <c r="Y240" s="81">
        <v>46.40000000000002</v>
      </c>
      <c r="Z240" s="81">
        <v>46.400000000000013</v>
      </c>
      <c r="AA240" s="81">
        <v>46.400000000000013</v>
      </c>
      <c r="AB240" s="81">
        <v>46.400000000000013</v>
      </c>
      <c r="AC240" s="81">
        <v>46.4</v>
      </c>
      <c r="AD240" s="81">
        <v>46.40000000000002</v>
      </c>
      <c r="AE240" s="81">
        <v>46.40000000000002</v>
      </c>
      <c r="AF240" s="81">
        <v>46.400000000000027</v>
      </c>
      <c r="AG240" s="81">
        <v>46.40000000000002</v>
      </c>
      <c r="AH240" s="81">
        <v>46.400000000000013</v>
      </c>
      <c r="AI240" s="81">
        <v>46.400000000000006</v>
      </c>
      <c r="AJ240" s="81">
        <v>46.400000000000013</v>
      </c>
      <c r="AK240" s="81">
        <v>46.40000000000002</v>
      </c>
    </row>
    <row r="241" spans="1:37" ht="15" outlineLevel="2" x14ac:dyDescent="0.25">
      <c r="A241" s="82" t="s">
        <v>209</v>
      </c>
      <c r="B241" s="82" t="s">
        <v>162</v>
      </c>
      <c r="C241" s="82" t="s">
        <v>214</v>
      </c>
      <c r="D241" s="82" t="s">
        <v>114</v>
      </c>
      <c r="E241" s="83" t="s">
        <v>85</v>
      </c>
      <c r="F241" s="80" t="s">
        <v>222</v>
      </c>
      <c r="G241" s="81">
        <v>200.00000000000003</v>
      </c>
      <c r="H241" s="81">
        <v>200.00000000000003</v>
      </c>
      <c r="I241" s="81">
        <v>200.00000000000003</v>
      </c>
      <c r="J241" s="81">
        <v>200.00000000000003</v>
      </c>
      <c r="K241" s="81">
        <v>200</v>
      </c>
      <c r="L241" s="81">
        <v>200.00000000000003</v>
      </c>
      <c r="M241" s="81">
        <v>200</v>
      </c>
      <c r="N241" s="81">
        <v>200</v>
      </c>
      <c r="O241" s="81">
        <v>200</v>
      </c>
      <c r="P241" s="81">
        <v>200.00000000000003</v>
      </c>
      <c r="Q241" s="81">
        <v>200.00000000000003</v>
      </c>
      <c r="R241" s="81">
        <v>200</v>
      </c>
      <c r="S241" s="81">
        <v>200.00000000000003</v>
      </c>
      <c r="T241" s="81">
        <v>200</v>
      </c>
      <c r="U241" s="81">
        <v>200.00000000000006</v>
      </c>
      <c r="V241" s="81">
        <v>200</v>
      </c>
      <c r="W241" s="81">
        <v>200</v>
      </c>
      <c r="X241" s="81">
        <v>200</v>
      </c>
      <c r="Y241" s="81">
        <v>200</v>
      </c>
      <c r="Z241" s="81">
        <v>200.00000000000003</v>
      </c>
      <c r="AA241" s="81">
        <v>200</v>
      </c>
      <c r="AB241" s="81">
        <v>200</v>
      </c>
      <c r="AC241" s="81">
        <v>200.00000000000003</v>
      </c>
      <c r="AD241" s="81">
        <v>200</v>
      </c>
      <c r="AE241" s="81">
        <v>200.00000000000006</v>
      </c>
      <c r="AF241" s="81">
        <v>200</v>
      </c>
      <c r="AG241" s="81">
        <v>200</v>
      </c>
      <c r="AH241" s="81">
        <v>200.00000000000003</v>
      </c>
      <c r="AI241" s="81">
        <v>200.00000000000003</v>
      </c>
      <c r="AJ241" s="81">
        <v>200.00000000000003</v>
      </c>
      <c r="AK241" s="81">
        <v>200</v>
      </c>
    </row>
    <row r="242" spans="1:37" ht="15" outlineLevel="2" x14ac:dyDescent="0.25">
      <c r="A242" s="79" t="s">
        <v>209</v>
      </c>
      <c r="B242" s="79" t="s">
        <v>162</v>
      </c>
      <c r="C242" s="79" t="s">
        <v>214</v>
      </c>
      <c r="D242" s="79" t="s">
        <v>165</v>
      </c>
      <c r="E242" s="80" t="s">
        <v>85</v>
      </c>
      <c r="F242" s="80" t="s">
        <v>222</v>
      </c>
      <c r="G242" s="81" t="s">
        <v>416</v>
      </c>
      <c r="H242" s="81" t="s">
        <v>416</v>
      </c>
      <c r="I242" s="81" t="s">
        <v>416</v>
      </c>
      <c r="J242" s="81" t="s">
        <v>416</v>
      </c>
      <c r="K242" s="81" t="s">
        <v>416</v>
      </c>
      <c r="L242" s="81" t="s">
        <v>416</v>
      </c>
      <c r="M242" s="81" t="s">
        <v>416</v>
      </c>
      <c r="N242" s="81" t="s">
        <v>416</v>
      </c>
      <c r="O242" s="81" t="s">
        <v>416</v>
      </c>
      <c r="P242" s="81" t="s">
        <v>416</v>
      </c>
      <c r="Q242" s="81">
        <v>163.5</v>
      </c>
      <c r="R242" s="81">
        <v>163.50000000000003</v>
      </c>
      <c r="S242" s="81">
        <v>163.50000000000003</v>
      </c>
      <c r="T242" s="81">
        <v>163.5</v>
      </c>
      <c r="U242" s="81">
        <v>163.5</v>
      </c>
      <c r="V242" s="81">
        <v>163.50000000000003</v>
      </c>
      <c r="W242" s="81">
        <v>163.50000000000003</v>
      </c>
      <c r="X242" s="81">
        <v>163.50000000000003</v>
      </c>
      <c r="Y242" s="81">
        <v>163.5</v>
      </c>
      <c r="Z242" s="81">
        <v>163.50000000000003</v>
      </c>
      <c r="AA242" s="81">
        <v>163.5</v>
      </c>
      <c r="AB242" s="81">
        <v>163.5</v>
      </c>
      <c r="AC242" s="81">
        <v>163.5</v>
      </c>
      <c r="AD242" s="81">
        <v>163.5</v>
      </c>
      <c r="AE242" s="81">
        <v>163.5</v>
      </c>
      <c r="AF242" s="81">
        <v>163.50000000000003</v>
      </c>
      <c r="AG242" s="81">
        <v>163.5</v>
      </c>
      <c r="AH242" s="81">
        <v>163.5</v>
      </c>
      <c r="AI242" s="81">
        <v>163.5</v>
      </c>
      <c r="AJ242" s="81">
        <v>163.5</v>
      </c>
      <c r="AK242" s="81">
        <v>163.5</v>
      </c>
    </row>
    <row r="243" spans="1:37" ht="15" outlineLevel="2" x14ac:dyDescent="0.25">
      <c r="A243" s="82" t="s">
        <v>209</v>
      </c>
      <c r="B243" s="82" t="s">
        <v>162</v>
      </c>
      <c r="C243" s="82" t="s">
        <v>214</v>
      </c>
      <c r="D243" s="82" t="s">
        <v>166</v>
      </c>
      <c r="E243" s="83" t="s">
        <v>85</v>
      </c>
      <c r="F243" s="80" t="s">
        <v>222</v>
      </c>
      <c r="G243" s="81" t="s">
        <v>416</v>
      </c>
      <c r="H243" s="81" t="s">
        <v>416</v>
      </c>
      <c r="I243" s="81" t="s">
        <v>416</v>
      </c>
      <c r="J243" s="81" t="s">
        <v>416</v>
      </c>
      <c r="K243" s="81" t="s">
        <v>416</v>
      </c>
      <c r="L243" s="81" t="s">
        <v>416</v>
      </c>
      <c r="M243" s="81" t="s">
        <v>416</v>
      </c>
      <c r="N243" s="81" t="s">
        <v>416</v>
      </c>
      <c r="O243" s="81" t="s">
        <v>416</v>
      </c>
      <c r="P243" s="81" t="s">
        <v>416</v>
      </c>
      <c r="Q243" s="81" t="s">
        <v>416</v>
      </c>
      <c r="R243" s="81" t="s">
        <v>416</v>
      </c>
      <c r="S243" s="81" t="s">
        <v>416</v>
      </c>
      <c r="T243" s="81" t="s">
        <v>416</v>
      </c>
      <c r="U243" s="81">
        <v>131.09999999999997</v>
      </c>
      <c r="V243" s="81">
        <v>131.1</v>
      </c>
      <c r="W243" s="81">
        <v>131.09999999999997</v>
      </c>
      <c r="X243" s="81">
        <v>131.1</v>
      </c>
      <c r="Y243" s="81">
        <v>131.1</v>
      </c>
      <c r="Z243" s="81">
        <v>131.09999999999997</v>
      </c>
      <c r="AA243" s="81">
        <v>131.1</v>
      </c>
      <c r="AB243" s="81">
        <v>131.10000000000002</v>
      </c>
      <c r="AC243" s="81">
        <v>131.1</v>
      </c>
      <c r="AD243" s="81">
        <v>131.10000000000002</v>
      </c>
      <c r="AE243" s="81">
        <v>131.10000000000002</v>
      </c>
      <c r="AF243" s="81">
        <v>131.1</v>
      </c>
      <c r="AG243" s="81">
        <v>131.1</v>
      </c>
      <c r="AH243" s="81">
        <v>131.09999999999997</v>
      </c>
      <c r="AI243" s="81">
        <v>131.09999999999997</v>
      </c>
      <c r="AJ243" s="81">
        <v>131.1</v>
      </c>
      <c r="AK243" s="81">
        <v>131.1</v>
      </c>
    </row>
    <row r="244" spans="1:37" ht="15" outlineLevel="2" x14ac:dyDescent="0.25">
      <c r="A244" s="79" t="s">
        <v>209</v>
      </c>
      <c r="B244" s="79" t="s">
        <v>162</v>
      </c>
      <c r="C244" s="79" t="s">
        <v>214</v>
      </c>
      <c r="D244" s="79" t="s">
        <v>167</v>
      </c>
      <c r="E244" s="80" t="s">
        <v>85</v>
      </c>
      <c r="F244" s="80" t="s">
        <v>222</v>
      </c>
      <c r="G244" s="81" t="s">
        <v>416</v>
      </c>
      <c r="H244" s="81" t="s">
        <v>416</v>
      </c>
      <c r="I244" s="81" t="s">
        <v>416</v>
      </c>
      <c r="J244" s="81" t="s">
        <v>416</v>
      </c>
      <c r="K244" s="81" t="s">
        <v>416</v>
      </c>
      <c r="L244" s="81" t="s">
        <v>416</v>
      </c>
      <c r="M244" s="81" t="s">
        <v>416</v>
      </c>
      <c r="N244" s="81" t="s">
        <v>416</v>
      </c>
      <c r="O244" s="81" t="s">
        <v>416</v>
      </c>
      <c r="P244" s="81" t="s">
        <v>416</v>
      </c>
      <c r="Q244" s="81" t="s">
        <v>416</v>
      </c>
      <c r="R244" s="81" t="s">
        <v>416</v>
      </c>
      <c r="S244" s="81" t="s">
        <v>416</v>
      </c>
      <c r="T244" s="81" t="s">
        <v>416</v>
      </c>
      <c r="U244" s="81" t="s">
        <v>416</v>
      </c>
      <c r="V244" s="81" t="s">
        <v>416</v>
      </c>
      <c r="W244" s="81" t="s">
        <v>416</v>
      </c>
      <c r="X244" s="81">
        <v>56.7</v>
      </c>
      <c r="Y244" s="81">
        <v>56.699999999999989</v>
      </c>
      <c r="Z244" s="81">
        <v>56.699999999999989</v>
      </c>
      <c r="AA244" s="81">
        <v>56.7</v>
      </c>
      <c r="AB244" s="81">
        <v>56.7</v>
      </c>
      <c r="AC244" s="81">
        <v>56.699999999999996</v>
      </c>
      <c r="AD244" s="81">
        <v>56.7</v>
      </c>
      <c r="AE244" s="81">
        <v>56.699999999999996</v>
      </c>
      <c r="AF244" s="81">
        <v>56.7</v>
      </c>
      <c r="AG244" s="81">
        <v>56.700000000000017</v>
      </c>
      <c r="AH244" s="81">
        <v>56.699999999999989</v>
      </c>
      <c r="AI244" s="81">
        <v>56.7</v>
      </c>
      <c r="AJ244" s="81">
        <v>56.699999999999989</v>
      </c>
      <c r="AK244" s="81">
        <v>56.7</v>
      </c>
    </row>
    <row r="245" spans="1:37" ht="15" outlineLevel="2" x14ac:dyDescent="0.25">
      <c r="A245" s="82" t="s">
        <v>209</v>
      </c>
      <c r="B245" s="82" t="s">
        <v>162</v>
      </c>
      <c r="C245" s="82" t="s">
        <v>215</v>
      </c>
      <c r="D245" s="82" t="s">
        <v>114</v>
      </c>
      <c r="E245" s="83" t="s">
        <v>85</v>
      </c>
      <c r="F245" s="80" t="s">
        <v>222</v>
      </c>
      <c r="G245" s="81">
        <v>200.00000000000006</v>
      </c>
      <c r="H245" s="81">
        <v>200.00000000000003</v>
      </c>
      <c r="I245" s="81">
        <v>200</v>
      </c>
      <c r="J245" s="81">
        <v>200</v>
      </c>
      <c r="K245" s="81">
        <v>200</v>
      </c>
      <c r="L245" s="81">
        <v>200</v>
      </c>
      <c r="M245" s="81">
        <v>200.00000000000003</v>
      </c>
      <c r="N245" s="81">
        <v>200.00000000000006</v>
      </c>
      <c r="O245" s="81">
        <v>200.00000000000003</v>
      </c>
      <c r="P245" s="81">
        <v>200.00000000000003</v>
      </c>
      <c r="Q245" s="81">
        <v>200</v>
      </c>
      <c r="R245" s="81">
        <v>200.00000000000003</v>
      </c>
      <c r="S245" s="81">
        <v>200.00000000000003</v>
      </c>
      <c r="T245" s="81">
        <v>200.00000000000006</v>
      </c>
      <c r="U245" s="81">
        <v>200.00000000000006</v>
      </c>
      <c r="V245" s="81">
        <v>200.00000000000003</v>
      </c>
      <c r="W245" s="81">
        <v>200</v>
      </c>
      <c r="X245" s="81">
        <v>200</v>
      </c>
      <c r="Y245" s="81">
        <v>200.00000000000006</v>
      </c>
      <c r="Z245" s="81">
        <v>199.99999999999997</v>
      </c>
      <c r="AA245" s="81">
        <v>200.00000000000003</v>
      </c>
      <c r="AB245" s="81">
        <v>200.00000000000003</v>
      </c>
      <c r="AC245" s="81">
        <v>200</v>
      </c>
      <c r="AD245" s="81">
        <v>200</v>
      </c>
      <c r="AE245" s="81">
        <v>200.00000000000006</v>
      </c>
      <c r="AF245" s="81">
        <v>200.00000000000003</v>
      </c>
      <c r="AG245" s="81">
        <v>200.00000000000003</v>
      </c>
      <c r="AH245" s="81">
        <v>200.00000000000003</v>
      </c>
      <c r="AI245" s="81">
        <v>200</v>
      </c>
      <c r="AJ245" s="81">
        <v>200</v>
      </c>
      <c r="AK245" s="81">
        <v>200.00000000000003</v>
      </c>
    </row>
    <row r="246" spans="1:37" ht="15" outlineLevel="2" x14ac:dyDescent="0.25">
      <c r="A246" s="79" t="s">
        <v>209</v>
      </c>
      <c r="B246" s="79" t="s">
        <v>162</v>
      </c>
      <c r="C246" s="79" t="s">
        <v>215</v>
      </c>
      <c r="D246" s="79" t="s">
        <v>165</v>
      </c>
      <c r="E246" s="80" t="s">
        <v>85</v>
      </c>
      <c r="F246" s="80" t="s">
        <v>222</v>
      </c>
      <c r="G246" s="81" t="s">
        <v>416</v>
      </c>
      <c r="H246" s="81" t="s">
        <v>416</v>
      </c>
      <c r="I246" s="81" t="s">
        <v>416</v>
      </c>
      <c r="J246" s="81" t="s">
        <v>416</v>
      </c>
      <c r="K246" s="81" t="s">
        <v>416</v>
      </c>
      <c r="L246" s="81" t="s">
        <v>416</v>
      </c>
      <c r="M246" s="81" t="s">
        <v>416</v>
      </c>
      <c r="N246" s="81" t="s">
        <v>416</v>
      </c>
      <c r="O246" s="81" t="s">
        <v>416</v>
      </c>
      <c r="P246" s="81" t="s">
        <v>416</v>
      </c>
      <c r="Q246" s="81">
        <v>101.3</v>
      </c>
      <c r="R246" s="81">
        <v>101.30000000000001</v>
      </c>
      <c r="S246" s="81">
        <v>101.30000000000001</v>
      </c>
      <c r="T246" s="81">
        <v>101.3</v>
      </c>
      <c r="U246" s="81">
        <v>101.3</v>
      </c>
      <c r="V246" s="81">
        <v>101.30000000000001</v>
      </c>
      <c r="W246" s="81">
        <v>101.29999999999998</v>
      </c>
      <c r="X246" s="81">
        <v>101.29999999999998</v>
      </c>
      <c r="Y246" s="81">
        <v>101.3</v>
      </c>
      <c r="Z246" s="81">
        <v>101.30000000000001</v>
      </c>
      <c r="AA246" s="81">
        <v>101.3</v>
      </c>
      <c r="AB246" s="81">
        <v>101.29999999999998</v>
      </c>
      <c r="AC246" s="81">
        <v>101.29999999999998</v>
      </c>
      <c r="AD246" s="81">
        <v>101.30000000000001</v>
      </c>
      <c r="AE246" s="81">
        <v>101.3</v>
      </c>
      <c r="AF246" s="81">
        <v>101.3</v>
      </c>
      <c r="AG246" s="81">
        <v>101.30000000000001</v>
      </c>
      <c r="AH246" s="81">
        <v>101.3</v>
      </c>
      <c r="AI246" s="81">
        <v>101.3</v>
      </c>
      <c r="AJ246" s="81">
        <v>101.30000000000001</v>
      </c>
      <c r="AK246" s="81">
        <v>101.3</v>
      </c>
    </row>
    <row r="247" spans="1:37" ht="15" outlineLevel="2" x14ac:dyDescent="0.25">
      <c r="A247" s="82" t="s">
        <v>209</v>
      </c>
      <c r="B247" s="82" t="s">
        <v>162</v>
      </c>
      <c r="C247" s="82" t="s">
        <v>215</v>
      </c>
      <c r="D247" s="82" t="s">
        <v>166</v>
      </c>
      <c r="E247" s="83" t="s">
        <v>85</v>
      </c>
      <c r="F247" s="80" t="s">
        <v>222</v>
      </c>
      <c r="G247" s="81" t="s">
        <v>416</v>
      </c>
      <c r="H247" s="81" t="s">
        <v>416</v>
      </c>
      <c r="I247" s="81" t="s">
        <v>416</v>
      </c>
      <c r="J247" s="81" t="s">
        <v>416</v>
      </c>
      <c r="K247" s="81" t="s">
        <v>416</v>
      </c>
      <c r="L247" s="81" t="s">
        <v>416</v>
      </c>
      <c r="M247" s="81" t="s">
        <v>416</v>
      </c>
      <c r="N247" s="81" t="s">
        <v>416</v>
      </c>
      <c r="O247" s="81" t="s">
        <v>416</v>
      </c>
      <c r="P247" s="81" t="s">
        <v>416</v>
      </c>
      <c r="Q247" s="81" t="s">
        <v>416</v>
      </c>
      <c r="R247" s="81" t="s">
        <v>416</v>
      </c>
      <c r="S247" s="81" t="s">
        <v>416</v>
      </c>
      <c r="T247" s="81" t="s">
        <v>416</v>
      </c>
      <c r="U247" s="81">
        <v>74.600000000000009</v>
      </c>
      <c r="V247" s="81">
        <v>74.600000000000009</v>
      </c>
      <c r="W247" s="81">
        <v>74.600000000000023</v>
      </c>
      <c r="X247" s="81">
        <v>74.600000000000009</v>
      </c>
      <c r="Y247" s="81">
        <v>74.600000000000009</v>
      </c>
      <c r="Z247" s="81">
        <v>74.600000000000009</v>
      </c>
      <c r="AA247" s="81">
        <v>74.600000000000023</v>
      </c>
      <c r="AB247" s="81">
        <v>74.600000000000009</v>
      </c>
      <c r="AC247" s="81">
        <v>74.599999999999994</v>
      </c>
      <c r="AD247" s="81">
        <v>74.600000000000037</v>
      </c>
      <c r="AE247" s="81">
        <v>74.600000000000023</v>
      </c>
      <c r="AF247" s="81">
        <v>74.600000000000009</v>
      </c>
      <c r="AG247" s="81">
        <v>74.600000000000009</v>
      </c>
      <c r="AH247" s="81">
        <v>74.600000000000009</v>
      </c>
      <c r="AI247" s="81">
        <v>74.600000000000023</v>
      </c>
      <c r="AJ247" s="81">
        <v>74.600000000000009</v>
      </c>
      <c r="AK247" s="81">
        <v>74.600000000000009</v>
      </c>
    </row>
    <row r="248" spans="1:37" ht="15" outlineLevel="2" x14ac:dyDescent="0.25">
      <c r="A248" s="79" t="s">
        <v>209</v>
      </c>
      <c r="B248" s="79" t="s">
        <v>162</v>
      </c>
      <c r="C248" s="79" t="s">
        <v>215</v>
      </c>
      <c r="D248" s="79" t="s">
        <v>167</v>
      </c>
      <c r="E248" s="80" t="s">
        <v>85</v>
      </c>
      <c r="F248" s="80" t="s">
        <v>222</v>
      </c>
      <c r="G248" s="81" t="s">
        <v>416</v>
      </c>
      <c r="H248" s="81" t="s">
        <v>416</v>
      </c>
      <c r="I248" s="81" t="s">
        <v>416</v>
      </c>
      <c r="J248" s="81" t="s">
        <v>416</v>
      </c>
      <c r="K248" s="81" t="s">
        <v>416</v>
      </c>
      <c r="L248" s="81" t="s">
        <v>416</v>
      </c>
      <c r="M248" s="81" t="s">
        <v>416</v>
      </c>
      <c r="N248" s="81" t="s">
        <v>416</v>
      </c>
      <c r="O248" s="81" t="s">
        <v>416</v>
      </c>
      <c r="P248" s="81" t="s">
        <v>416</v>
      </c>
      <c r="Q248" s="81" t="s">
        <v>416</v>
      </c>
      <c r="R248" s="81" t="s">
        <v>416</v>
      </c>
      <c r="S248" s="81" t="s">
        <v>416</v>
      </c>
      <c r="T248" s="81" t="s">
        <v>416</v>
      </c>
      <c r="U248" s="81" t="s">
        <v>416</v>
      </c>
      <c r="V248" s="81" t="s">
        <v>416</v>
      </c>
      <c r="W248" s="81" t="s">
        <v>416</v>
      </c>
      <c r="X248" s="81">
        <v>31.599999999999998</v>
      </c>
      <c r="Y248" s="81">
        <v>31.599999999999998</v>
      </c>
      <c r="Z248" s="81">
        <v>31.600000000000005</v>
      </c>
      <c r="AA248" s="81">
        <v>31.600000000000005</v>
      </c>
      <c r="AB248" s="81">
        <v>31.599999999999998</v>
      </c>
      <c r="AC248" s="81">
        <v>31.599999999999998</v>
      </c>
      <c r="AD248" s="81">
        <v>31.599999999999998</v>
      </c>
      <c r="AE248" s="81">
        <v>31.599999999999998</v>
      </c>
      <c r="AF248" s="81">
        <v>31.599999999999998</v>
      </c>
      <c r="AG248" s="81">
        <v>31.599999999999998</v>
      </c>
      <c r="AH248" s="81">
        <v>31.599999999999998</v>
      </c>
      <c r="AI248" s="81">
        <v>31.600000000000005</v>
      </c>
      <c r="AJ248" s="81">
        <v>31.599999999999991</v>
      </c>
      <c r="AK248" s="81">
        <v>31.599999999999998</v>
      </c>
    </row>
    <row r="249" spans="1:37" ht="15" outlineLevel="1" x14ac:dyDescent="0.25">
      <c r="A249" s="87" t="s">
        <v>216</v>
      </c>
      <c r="B249" s="88"/>
      <c r="C249" s="88"/>
      <c r="D249" s="88"/>
      <c r="E249" s="89"/>
      <c r="F249" s="89"/>
      <c r="G249" s="81">
        <v>195.96421191470657</v>
      </c>
      <c r="H249" s="81">
        <v>195.96337011195848</v>
      </c>
      <c r="I249" s="81">
        <v>195.96397273612465</v>
      </c>
      <c r="J249" s="81">
        <v>195.96342126165297</v>
      </c>
      <c r="K249" s="81">
        <v>195.96255077860525</v>
      </c>
      <c r="L249" s="81">
        <v>195.96477912331574</v>
      </c>
      <c r="M249" s="81">
        <v>195.96238520568625</v>
      </c>
      <c r="N249" s="81">
        <v>195.96470684572554</v>
      </c>
      <c r="O249" s="81">
        <v>195.96311324234597</v>
      </c>
      <c r="P249" s="81">
        <v>195.96416388649399</v>
      </c>
      <c r="Q249" s="81">
        <v>186.48467915660291</v>
      </c>
      <c r="R249" s="81">
        <v>179.85809382025886</v>
      </c>
      <c r="S249" s="81">
        <v>175.12081938033609</v>
      </c>
      <c r="T249" s="81">
        <v>172.26986894586892</v>
      </c>
      <c r="U249" s="81">
        <v>165.8558946218817</v>
      </c>
      <c r="V249" s="81">
        <v>161.69533441591395</v>
      </c>
      <c r="W249" s="81">
        <v>157.61871464848002</v>
      </c>
      <c r="X249" s="81">
        <v>149.44471363096989</v>
      </c>
      <c r="Y249" s="81">
        <v>142.01062217363466</v>
      </c>
      <c r="Z249" s="81">
        <v>136.29834016648027</v>
      </c>
      <c r="AA249" s="81">
        <v>133.35315050249508</v>
      </c>
      <c r="AB249" s="81">
        <v>129.94196732404993</v>
      </c>
      <c r="AC249" s="81">
        <v>127.22765122587556</v>
      </c>
      <c r="AD249" s="81">
        <v>125.15069187925461</v>
      </c>
      <c r="AE249" s="81">
        <v>121.82912830969529</v>
      </c>
      <c r="AF249" s="81">
        <v>118.2144484413117</v>
      </c>
      <c r="AG249" s="81">
        <v>113.71901632166956</v>
      </c>
      <c r="AH249" s="81">
        <v>111.54165156672596</v>
      </c>
      <c r="AI249" s="81">
        <v>103.37256712873209</v>
      </c>
      <c r="AJ249" s="81">
        <v>100.9023207595844</v>
      </c>
      <c r="AK249" s="81">
        <v>98.331865825833844</v>
      </c>
    </row>
    <row r="253" spans="1:37" s="90" customFormat="1" ht="15" x14ac:dyDescent="0.25">
      <c r="E253" s="91" t="s">
        <v>217</v>
      </c>
      <c r="F253" s="91"/>
      <c r="G253" s="92">
        <v>1990</v>
      </c>
      <c r="H253" s="92">
        <v>1991</v>
      </c>
      <c r="I253" s="92">
        <v>1992</v>
      </c>
      <c r="J253" s="92">
        <v>1993</v>
      </c>
      <c r="K253" s="92">
        <v>1994</v>
      </c>
      <c r="L253" s="92">
        <v>1995</v>
      </c>
      <c r="M253" s="92">
        <v>1996</v>
      </c>
      <c r="N253" s="92">
        <v>1997</v>
      </c>
      <c r="O253" s="92">
        <v>1998</v>
      </c>
      <c r="P253" s="92">
        <v>1999</v>
      </c>
      <c r="Q253" s="92">
        <v>2000</v>
      </c>
      <c r="R253" s="92">
        <v>2001</v>
      </c>
      <c r="S253" s="92">
        <v>2002</v>
      </c>
      <c r="T253" s="92">
        <v>2003</v>
      </c>
      <c r="U253" s="92">
        <v>2004</v>
      </c>
      <c r="V253" s="92">
        <v>2005</v>
      </c>
      <c r="W253" s="92">
        <v>2006</v>
      </c>
      <c r="X253" s="92">
        <v>2007</v>
      </c>
      <c r="Y253" s="92">
        <v>2008</v>
      </c>
      <c r="Z253" s="92">
        <v>2009</v>
      </c>
      <c r="AA253" s="92">
        <v>2010</v>
      </c>
      <c r="AB253" s="92">
        <v>2011</v>
      </c>
      <c r="AC253" s="92">
        <v>2012</v>
      </c>
      <c r="AD253" s="92">
        <v>2013</v>
      </c>
      <c r="AE253" s="92">
        <v>2014</v>
      </c>
      <c r="AF253" s="92">
        <v>2015</v>
      </c>
      <c r="AG253" s="92">
        <v>2016</v>
      </c>
      <c r="AH253" s="92">
        <v>2017</v>
      </c>
      <c r="AI253" s="92">
        <v>2018</v>
      </c>
      <c r="AJ253" s="92">
        <v>2019</v>
      </c>
      <c r="AK253" s="92">
        <v>2020</v>
      </c>
    </row>
    <row r="254" spans="1:37" s="90" customFormat="1" ht="15" x14ac:dyDescent="0.25">
      <c r="F254" s="90" t="s">
        <v>218</v>
      </c>
      <c r="G254" s="90">
        <f t="shared" ref="G254:AK254" si="0">G91</f>
        <v>97.128137207715611</v>
      </c>
      <c r="H254" s="90">
        <f t="shared" si="0"/>
        <v>95.483675846508561</v>
      </c>
      <c r="I254" s="90">
        <f t="shared" si="0"/>
        <v>90.239148220757812</v>
      </c>
      <c r="J254" s="90">
        <f t="shared" si="0"/>
        <v>84.380707348308135</v>
      </c>
      <c r="K254" s="90">
        <f t="shared" si="0"/>
        <v>77.759904432460047</v>
      </c>
      <c r="L254" s="90">
        <f t="shared" si="0"/>
        <v>72.176535308947152</v>
      </c>
      <c r="M254" s="90">
        <f t="shared" si="0"/>
        <v>63.923753312879001</v>
      </c>
      <c r="N254" s="90">
        <f t="shared" si="0"/>
        <v>55.4172972913249</v>
      </c>
      <c r="O254" s="90">
        <f t="shared" si="0"/>
        <v>49.951177872373584</v>
      </c>
      <c r="P254" s="90">
        <f t="shared" si="0"/>
        <v>43.710603578927234</v>
      </c>
      <c r="Q254" s="90">
        <f t="shared" si="0"/>
        <v>36.262509751737518</v>
      </c>
      <c r="R254" s="90">
        <f t="shared" si="0"/>
        <v>33.497059378353363</v>
      </c>
      <c r="S254" s="90">
        <f t="shared" si="0"/>
        <v>29.875703789664556</v>
      </c>
      <c r="T254" s="90">
        <f t="shared" si="0"/>
        <v>27.534043477075013</v>
      </c>
      <c r="U254" s="90">
        <f t="shared" si="0"/>
        <v>25.6420919173027</v>
      </c>
      <c r="V254" s="90">
        <f t="shared" si="0"/>
        <v>24.192208338549687</v>
      </c>
      <c r="W254" s="90">
        <f t="shared" si="0"/>
        <v>22.273403009509749</v>
      </c>
      <c r="X254" s="90">
        <f t="shared" si="0"/>
        <v>20.540318182884377</v>
      </c>
      <c r="Y254" s="90">
        <f t="shared" si="0"/>
        <v>19.082727420804634</v>
      </c>
      <c r="Z254" s="90">
        <f t="shared" si="0"/>
        <v>17.868332962035616</v>
      </c>
      <c r="AA254" s="90">
        <f t="shared" si="0"/>
        <v>16.393930745177418</v>
      </c>
      <c r="AB254" s="90">
        <f t="shared" si="0"/>
        <v>14.9489250754789</v>
      </c>
      <c r="AC254" s="90">
        <f t="shared" si="0"/>
        <v>13.52584332659775</v>
      </c>
      <c r="AD254" s="90">
        <f t="shared" si="0"/>
        <v>12.249335123609102</v>
      </c>
      <c r="AE254" s="90">
        <f t="shared" si="0"/>
        <v>11.093580394217261</v>
      </c>
      <c r="AF254" s="90">
        <f t="shared" si="0"/>
        <v>10.13218760293627</v>
      </c>
      <c r="AG254" s="90">
        <f t="shared" si="0"/>
        <v>8.9607503923256395</v>
      </c>
      <c r="AH254" s="90">
        <f t="shared" si="0"/>
        <v>7.4767278323208721</v>
      </c>
      <c r="AI254" s="90">
        <f t="shared" si="0"/>
        <v>6.5938468912572432</v>
      </c>
      <c r="AJ254" s="90">
        <f t="shared" si="0"/>
        <v>5.8286650891576137</v>
      </c>
      <c r="AK254" s="90">
        <f t="shared" si="0"/>
        <v>5.273974880391906</v>
      </c>
    </row>
    <row r="255" spans="1:37" s="90" customFormat="1" ht="15" x14ac:dyDescent="0.25">
      <c r="F255" s="90" t="s">
        <v>219</v>
      </c>
      <c r="G255" s="90">
        <f t="shared" ref="G255:AK255" si="1">G140</f>
        <v>33.751079390703751</v>
      </c>
      <c r="H255" s="90">
        <f t="shared" si="1"/>
        <v>34.071812423856322</v>
      </c>
      <c r="I255" s="90">
        <f t="shared" si="1"/>
        <v>32.643563169278096</v>
      </c>
      <c r="J255" s="90">
        <f t="shared" si="1"/>
        <v>28.204003298691276</v>
      </c>
      <c r="K255" s="90">
        <f t="shared" si="1"/>
        <v>24.988568243589398</v>
      </c>
      <c r="L255" s="90">
        <f t="shared" si="1"/>
        <v>22.514520851763724</v>
      </c>
      <c r="M255" s="90">
        <f t="shared" si="1"/>
        <v>18.403903767660271</v>
      </c>
      <c r="N255" s="90">
        <f t="shared" si="1"/>
        <v>15.972903720573697</v>
      </c>
      <c r="O255" s="90">
        <f t="shared" si="1"/>
        <v>13.521433853696415</v>
      </c>
      <c r="P255" s="90">
        <f t="shared" si="1"/>
        <v>11.606484664532385</v>
      </c>
      <c r="Q255" s="90">
        <f t="shared" si="1"/>
        <v>9.9663458874020225</v>
      </c>
      <c r="R255" s="90">
        <f t="shared" si="1"/>
        <v>8.6127391520827334</v>
      </c>
      <c r="S255" s="90">
        <f t="shared" si="1"/>
        <v>7.208691407048943</v>
      </c>
      <c r="T255" s="90">
        <f t="shared" si="1"/>
        <v>6.229490279205578</v>
      </c>
      <c r="U255" s="90">
        <f t="shared" si="1"/>
        <v>5.4829834766054155</v>
      </c>
      <c r="V255" s="90">
        <f t="shared" si="1"/>
        <v>4.4875843859522595</v>
      </c>
      <c r="W255" s="90">
        <f t="shared" si="1"/>
        <v>3.7513007189515797</v>
      </c>
      <c r="X255" s="90">
        <f t="shared" si="1"/>
        <v>3.1102305952043476</v>
      </c>
      <c r="Y255" s="90">
        <f t="shared" si="1"/>
        <v>2.5469049962045407</v>
      </c>
      <c r="Z255" s="90">
        <f t="shared" si="1"/>
        <v>2.2437471250665739</v>
      </c>
      <c r="AA255" s="90">
        <f t="shared" si="1"/>
        <v>1.9403392314643595</v>
      </c>
      <c r="AB255" s="90">
        <f t="shared" si="1"/>
        <v>1.7069710863303489</v>
      </c>
      <c r="AC255" s="90">
        <f t="shared" si="1"/>
        <v>1.460935255184779</v>
      </c>
      <c r="AD255" s="90">
        <f t="shared" si="1"/>
        <v>1.2991046357607383</v>
      </c>
      <c r="AE255" s="90">
        <f t="shared" si="1"/>
        <v>1.1207087683182233</v>
      </c>
      <c r="AF255" s="90">
        <f t="shared" si="1"/>
        <v>0.94637888653764857</v>
      </c>
      <c r="AG255" s="90">
        <f t="shared" si="1"/>
        <v>0.72064239030775601</v>
      </c>
      <c r="AH255" s="90">
        <f t="shared" si="1"/>
        <v>0.58364807576548117</v>
      </c>
      <c r="AI255" s="90">
        <f t="shared" si="1"/>
        <v>0.45011201225513392</v>
      </c>
      <c r="AJ255" s="90">
        <f t="shared" si="1"/>
        <v>0.35464869183095249</v>
      </c>
      <c r="AK255" s="90">
        <f t="shared" si="1"/>
        <v>0.28861391511291701</v>
      </c>
    </row>
    <row r="256" spans="1:37" s="90" customFormat="1" ht="15" x14ac:dyDescent="0.25">
      <c r="F256" s="90" t="s">
        <v>220</v>
      </c>
      <c r="G256" s="90">
        <f t="shared" ref="G256:AK256" si="2">G212</f>
        <v>73.86090356924241</v>
      </c>
      <c r="H256" s="90">
        <f t="shared" si="2"/>
        <v>72.935577508931459</v>
      </c>
      <c r="I256" s="90">
        <f t="shared" si="2"/>
        <v>75.100862767909149</v>
      </c>
      <c r="J256" s="90">
        <f t="shared" si="2"/>
        <v>75.637566480369415</v>
      </c>
      <c r="K256" s="90">
        <f t="shared" si="2"/>
        <v>76.201381862211463</v>
      </c>
      <c r="L256" s="90">
        <f t="shared" si="2"/>
        <v>76.763465284688593</v>
      </c>
      <c r="M256" s="90">
        <f t="shared" si="2"/>
        <v>77.171490012281879</v>
      </c>
      <c r="N256" s="90">
        <f t="shared" si="2"/>
        <v>77.59257569972587</v>
      </c>
      <c r="O256" s="90">
        <f t="shared" si="2"/>
        <v>75.830862170318809</v>
      </c>
      <c r="P256" s="90">
        <f t="shared" si="2"/>
        <v>75.016549358736526</v>
      </c>
      <c r="Q256" s="90">
        <f t="shared" si="2"/>
        <v>72.661066594941701</v>
      </c>
      <c r="R256" s="90">
        <f t="shared" si="2"/>
        <v>71.260987867608961</v>
      </c>
      <c r="S256" s="90">
        <f t="shared" si="2"/>
        <v>69.879908073215958</v>
      </c>
      <c r="T256" s="90">
        <f t="shared" si="2"/>
        <v>69.236431591045502</v>
      </c>
      <c r="U256" s="90">
        <f t="shared" si="2"/>
        <v>68.539207990520708</v>
      </c>
      <c r="V256" s="90">
        <f t="shared" si="2"/>
        <v>67.453285714396557</v>
      </c>
      <c r="W256" s="90">
        <f t="shared" si="2"/>
        <v>58.798739435852276</v>
      </c>
      <c r="X256" s="90">
        <f t="shared" si="2"/>
        <v>52.267969116465594</v>
      </c>
      <c r="Y256" s="90">
        <f t="shared" si="2"/>
        <v>43.927372474234879</v>
      </c>
      <c r="Z256" s="90">
        <f t="shared" si="2"/>
        <v>38.461813362733579</v>
      </c>
      <c r="AA256" s="90">
        <f t="shared" si="2"/>
        <v>33.814053549572044</v>
      </c>
      <c r="AB256" s="90">
        <f t="shared" si="2"/>
        <v>28.69281491799962</v>
      </c>
      <c r="AC256" s="90">
        <f t="shared" si="2"/>
        <v>26.209899500125648</v>
      </c>
      <c r="AD256" s="90">
        <f t="shared" si="2"/>
        <v>25.17033154721981</v>
      </c>
      <c r="AE256" s="90">
        <f t="shared" si="2"/>
        <v>23.049805029485757</v>
      </c>
      <c r="AF256" s="90">
        <f t="shared" si="2"/>
        <v>19.546979415878791</v>
      </c>
      <c r="AG256" s="90">
        <f t="shared" si="2"/>
        <v>16.374437286516137</v>
      </c>
      <c r="AH256" s="90">
        <f t="shared" si="2"/>
        <v>13.684977666849059</v>
      </c>
      <c r="AI256" s="90">
        <f t="shared" si="2"/>
        <v>11.393691713839537</v>
      </c>
      <c r="AJ256" s="90">
        <f t="shared" si="2"/>
        <v>9.8535028510100275</v>
      </c>
      <c r="AK256" s="90">
        <f t="shared" si="2"/>
        <v>8.7420436220054949</v>
      </c>
    </row>
    <row r="257" spans="6:37" s="90" customFormat="1" ht="15" x14ac:dyDescent="0.25">
      <c r="F257" s="90" t="s">
        <v>205</v>
      </c>
      <c r="G257" s="90">
        <f t="shared" ref="G257:AK257" si="3">G227</f>
        <v>107.33236492497201</v>
      </c>
      <c r="H257" s="90">
        <f t="shared" si="3"/>
        <v>106.92225995527059</v>
      </c>
      <c r="I257" s="90">
        <f t="shared" si="3"/>
        <v>105.85978156270093</v>
      </c>
      <c r="J257" s="90">
        <f t="shared" si="3"/>
        <v>105.8477775034095</v>
      </c>
      <c r="K257" s="90">
        <f t="shared" si="3"/>
        <v>105.61906900435368</v>
      </c>
      <c r="L257" s="90">
        <f t="shared" si="3"/>
        <v>105.54439561758652</v>
      </c>
      <c r="M257" s="90">
        <f t="shared" si="3"/>
        <v>104.2205006890034</v>
      </c>
      <c r="N257" s="90">
        <f t="shared" si="3"/>
        <v>94.618227533664452</v>
      </c>
      <c r="O257" s="90">
        <f t="shared" si="3"/>
        <v>92.191594429260434</v>
      </c>
      <c r="P257" s="90">
        <f t="shared" si="3"/>
        <v>88.291394421527826</v>
      </c>
      <c r="Q257" s="90">
        <f t="shared" si="3"/>
        <v>84.9293614538132</v>
      </c>
      <c r="R257" s="90">
        <f t="shared" si="3"/>
        <v>83.002974221662868</v>
      </c>
      <c r="S257" s="90">
        <f t="shared" si="3"/>
        <v>79.516189332445165</v>
      </c>
      <c r="T257" s="90">
        <f t="shared" si="3"/>
        <v>77.204323245182849</v>
      </c>
      <c r="U257" s="90">
        <f t="shared" si="3"/>
        <v>74.929084726876454</v>
      </c>
      <c r="V257" s="90">
        <f t="shared" si="3"/>
        <v>72.862893312147932</v>
      </c>
      <c r="W257" s="90">
        <f t="shared" si="3"/>
        <v>70.988431874776538</v>
      </c>
      <c r="X257" s="90">
        <f t="shared" si="3"/>
        <v>62.766914250180619</v>
      </c>
      <c r="Y257" s="90">
        <f t="shared" si="3"/>
        <v>56.882316256676702</v>
      </c>
      <c r="Z257" s="90">
        <f t="shared" si="3"/>
        <v>53.658511680115417</v>
      </c>
      <c r="AA257" s="90">
        <f t="shared" si="3"/>
        <v>51.639525216204532</v>
      </c>
      <c r="AB257" s="90">
        <f t="shared" si="3"/>
        <v>50.332738885131477</v>
      </c>
      <c r="AC257" s="90">
        <f t="shared" si="3"/>
        <v>47.348671870048328</v>
      </c>
      <c r="AD257" s="90">
        <f t="shared" si="3"/>
        <v>44.446896174264054</v>
      </c>
      <c r="AE257" s="90">
        <f t="shared" si="3"/>
        <v>43.014833949586524</v>
      </c>
      <c r="AF257" s="90">
        <f t="shared" si="3"/>
        <v>35.621682151990967</v>
      </c>
      <c r="AG257" s="90">
        <f t="shared" si="3"/>
        <v>28.582653422652388</v>
      </c>
      <c r="AH257" s="90">
        <f t="shared" si="3"/>
        <v>28.04762205413029</v>
      </c>
      <c r="AI257" s="90">
        <f t="shared" si="3"/>
        <v>24.865529412988288</v>
      </c>
      <c r="AJ257" s="90">
        <f t="shared" si="3"/>
        <v>23.368046193305247</v>
      </c>
      <c r="AK257" s="90">
        <f t="shared" si="3"/>
        <v>21.81894850458281</v>
      </c>
    </row>
    <row r="258" spans="6:37" s="90" customFormat="1" ht="15" x14ac:dyDescent="0.25">
      <c r="F258" s="90" t="s">
        <v>221</v>
      </c>
      <c r="G258" s="90">
        <f t="shared" ref="G258:AK258" si="4">G249</f>
        <v>195.96421191470657</v>
      </c>
      <c r="H258" s="90">
        <f t="shared" si="4"/>
        <v>195.96337011195848</v>
      </c>
      <c r="I258" s="90">
        <f t="shared" si="4"/>
        <v>195.96397273612465</v>
      </c>
      <c r="J258" s="90">
        <f t="shared" si="4"/>
        <v>195.96342126165297</v>
      </c>
      <c r="K258" s="90">
        <f t="shared" si="4"/>
        <v>195.96255077860525</v>
      </c>
      <c r="L258" s="90">
        <f t="shared" si="4"/>
        <v>195.96477912331574</v>
      </c>
      <c r="M258" s="90">
        <f t="shared" si="4"/>
        <v>195.96238520568625</v>
      </c>
      <c r="N258" s="90">
        <f t="shared" si="4"/>
        <v>195.96470684572554</v>
      </c>
      <c r="O258" s="90">
        <f t="shared" si="4"/>
        <v>195.96311324234597</v>
      </c>
      <c r="P258" s="90">
        <f t="shared" si="4"/>
        <v>195.96416388649399</v>
      </c>
      <c r="Q258" s="90">
        <f t="shared" si="4"/>
        <v>186.48467915660291</v>
      </c>
      <c r="R258" s="90">
        <f t="shared" si="4"/>
        <v>179.85809382025886</v>
      </c>
      <c r="S258" s="90">
        <f t="shared" si="4"/>
        <v>175.12081938033609</v>
      </c>
      <c r="T258" s="90">
        <f t="shared" si="4"/>
        <v>172.26986894586892</v>
      </c>
      <c r="U258" s="90">
        <f t="shared" si="4"/>
        <v>165.8558946218817</v>
      </c>
      <c r="V258" s="90">
        <f t="shared" si="4"/>
        <v>161.69533441591395</v>
      </c>
      <c r="W258" s="90">
        <f t="shared" si="4"/>
        <v>157.61871464848002</v>
      </c>
      <c r="X258" s="90">
        <f t="shared" si="4"/>
        <v>149.44471363096989</v>
      </c>
      <c r="Y258" s="90">
        <f t="shared" si="4"/>
        <v>142.01062217363466</v>
      </c>
      <c r="Z258" s="90">
        <f t="shared" si="4"/>
        <v>136.29834016648027</v>
      </c>
      <c r="AA258" s="90">
        <f t="shared" si="4"/>
        <v>133.35315050249508</v>
      </c>
      <c r="AB258" s="90">
        <f t="shared" si="4"/>
        <v>129.94196732404993</v>
      </c>
      <c r="AC258" s="90">
        <f t="shared" si="4"/>
        <v>127.22765122587556</v>
      </c>
      <c r="AD258" s="90">
        <f t="shared" si="4"/>
        <v>125.15069187925461</v>
      </c>
      <c r="AE258" s="90">
        <f t="shared" si="4"/>
        <v>121.82912830969529</v>
      </c>
      <c r="AF258" s="90">
        <f t="shared" si="4"/>
        <v>118.2144484413117</v>
      </c>
      <c r="AG258" s="90">
        <f t="shared" si="4"/>
        <v>113.71901632166956</v>
      </c>
      <c r="AH258" s="90">
        <f t="shared" si="4"/>
        <v>111.54165156672596</v>
      </c>
      <c r="AI258" s="90">
        <f t="shared" si="4"/>
        <v>103.37256712873209</v>
      </c>
      <c r="AJ258" s="90">
        <f t="shared" si="4"/>
        <v>100.9023207595844</v>
      </c>
      <c r="AK258" s="90">
        <f t="shared" si="4"/>
        <v>98.331865825833844</v>
      </c>
    </row>
  </sheetData>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A1BF2A-6514-46E5-81F4-E61E68660165}">
  <sheetPr>
    <tabColor rgb="FFFFC000"/>
  </sheetPr>
  <dimension ref="A1:AK258"/>
  <sheetViews>
    <sheetView zoomScale="75" zoomScaleNormal="75" workbookViewId="0">
      <pane ySplit="1" topLeftCell="A2" activePane="bottomLeft" state="frozen"/>
      <selection activeCell="I37" sqref="I37"/>
      <selection pane="bottomLeft" activeCell="I37" sqref="I37"/>
    </sheetView>
  </sheetViews>
  <sheetFormatPr defaultRowHeight="12.75" outlineLevelRow="2" x14ac:dyDescent="0.2"/>
  <cols>
    <col min="1" max="4" width="17.42578125" style="78" customWidth="1"/>
    <col min="5" max="5" width="8.85546875" style="78" bestFit="1" customWidth="1"/>
    <col min="6" max="6" width="14.7109375" style="78" customWidth="1"/>
    <col min="7" max="37" width="7.7109375" style="78" bestFit="1" customWidth="1"/>
    <col min="38" max="40" width="9.140625" style="78"/>
    <col min="41" max="41" width="11.42578125" style="78" bestFit="1" customWidth="1"/>
    <col min="42" max="16384" width="9.140625" style="78"/>
  </cols>
  <sheetData>
    <row r="1" spans="1:37" ht="15" x14ac:dyDescent="0.25">
      <c r="A1" s="77" t="s">
        <v>124</v>
      </c>
      <c r="B1" s="77" t="s">
        <v>125</v>
      </c>
      <c r="C1" s="77" t="s">
        <v>126</v>
      </c>
      <c r="D1" s="77" t="s">
        <v>127</v>
      </c>
      <c r="E1" s="77" t="s">
        <v>128</v>
      </c>
      <c r="F1" s="77" t="s">
        <v>129</v>
      </c>
      <c r="G1" s="77" t="s">
        <v>130</v>
      </c>
      <c r="H1" s="77" t="s">
        <v>131</v>
      </c>
      <c r="I1" s="77" t="s">
        <v>132</v>
      </c>
      <c r="J1" s="77" t="s">
        <v>133</v>
      </c>
      <c r="K1" s="77" t="s">
        <v>134</v>
      </c>
      <c r="L1" s="77" t="s">
        <v>135</v>
      </c>
      <c r="M1" s="77" t="s">
        <v>136</v>
      </c>
      <c r="N1" s="77" t="s">
        <v>137</v>
      </c>
      <c r="O1" s="77" t="s">
        <v>138</v>
      </c>
      <c r="P1" s="77" t="s">
        <v>139</v>
      </c>
      <c r="Q1" s="77" t="s">
        <v>140</v>
      </c>
      <c r="R1" s="77" t="s">
        <v>141</v>
      </c>
      <c r="S1" s="77" t="s">
        <v>142</v>
      </c>
      <c r="T1" s="77" t="s">
        <v>143</v>
      </c>
      <c r="U1" s="77" t="s">
        <v>144</v>
      </c>
      <c r="V1" s="77" t="s">
        <v>145</v>
      </c>
      <c r="W1" s="77" t="s">
        <v>146</v>
      </c>
      <c r="X1" s="77" t="s">
        <v>147</v>
      </c>
      <c r="Y1" s="77" t="s">
        <v>148</v>
      </c>
      <c r="Z1" s="77" t="s">
        <v>149</v>
      </c>
      <c r="AA1" s="77" t="s">
        <v>150</v>
      </c>
      <c r="AB1" s="77" t="s">
        <v>151</v>
      </c>
      <c r="AC1" s="77" t="s">
        <v>152</v>
      </c>
      <c r="AD1" s="77" t="s">
        <v>153</v>
      </c>
      <c r="AE1" s="77" t="s">
        <v>154</v>
      </c>
      <c r="AF1" s="77" t="s">
        <v>155</v>
      </c>
      <c r="AG1" s="77" t="s">
        <v>156</v>
      </c>
      <c r="AH1" s="77" t="s">
        <v>157</v>
      </c>
      <c r="AI1" s="77" t="s">
        <v>158</v>
      </c>
      <c r="AJ1" s="77" t="s">
        <v>159</v>
      </c>
      <c r="AK1" s="77" t="s">
        <v>160</v>
      </c>
    </row>
    <row r="2" spans="1:37" ht="15" outlineLevel="2" x14ac:dyDescent="0.25">
      <c r="A2" s="79" t="s">
        <v>161</v>
      </c>
      <c r="B2" s="79" t="s">
        <v>162</v>
      </c>
      <c r="C2" s="79" t="s">
        <v>163</v>
      </c>
      <c r="D2" s="79" t="s">
        <v>94</v>
      </c>
      <c r="E2" s="80" t="s">
        <v>85</v>
      </c>
      <c r="F2" s="80" t="s">
        <v>223</v>
      </c>
      <c r="G2" s="81" t="s">
        <v>416</v>
      </c>
      <c r="H2" s="81" t="s">
        <v>416</v>
      </c>
      <c r="I2" s="81" t="s">
        <v>416</v>
      </c>
      <c r="J2" s="81" t="s">
        <v>416</v>
      </c>
      <c r="K2" s="81" t="s">
        <v>416</v>
      </c>
      <c r="L2" s="81" t="s">
        <v>416</v>
      </c>
      <c r="M2" s="81" t="s">
        <v>416</v>
      </c>
      <c r="N2" s="81" t="s">
        <v>416</v>
      </c>
      <c r="O2" s="81" t="s">
        <v>416</v>
      </c>
      <c r="P2" s="81" t="s">
        <v>416</v>
      </c>
      <c r="Q2" s="81" t="s">
        <v>416</v>
      </c>
      <c r="R2" s="81" t="s">
        <v>416</v>
      </c>
      <c r="S2" s="81" t="s">
        <v>416</v>
      </c>
      <c r="T2" s="81" t="s">
        <v>416</v>
      </c>
      <c r="U2" s="81" t="s">
        <v>416</v>
      </c>
      <c r="V2" s="81" t="s">
        <v>416</v>
      </c>
      <c r="W2" s="81" t="s">
        <v>416</v>
      </c>
      <c r="X2" s="81" t="s">
        <v>416</v>
      </c>
      <c r="Y2" s="81" t="s">
        <v>416</v>
      </c>
      <c r="Z2" s="81" t="s">
        <v>416</v>
      </c>
      <c r="AA2" s="81" t="s">
        <v>416</v>
      </c>
      <c r="AB2" s="81" t="s">
        <v>416</v>
      </c>
      <c r="AC2" s="81" t="s">
        <v>416</v>
      </c>
      <c r="AD2" s="81" t="s">
        <v>416</v>
      </c>
      <c r="AE2" s="81" t="s">
        <v>416</v>
      </c>
      <c r="AF2" s="81" t="s">
        <v>416</v>
      </c>
      <c r="AG2" s="81" t="s">
        <v>416</v>
      </c>
      <c r="AH2" s="81" t="s">
        <v>416</v>
      </c>
      <c r="AI2" s="81" t="s">
        <v>416</v>
      </c>
      <c r="AJ2" s="81" t="s">
        <v>416</v>
      </c>
      <c r="AK2" s="81" t="s">
        <v>416</v>
      </c>
    </row>
    <row r="3" spans="1:37" ht="15" outlineLevel="2" x14ac:dyDescent="0.25">
      <c r="A3" s="82" t="s">
        <v>161</v>
      </c>
      <c r="B3" s="82" t="s">
        <v>162</v>
      </c>
      <c r="C3" s="82" t="s">
        <v>163</v>
      </c>
      <c r="D3" s="82" t="s">
        <v>95</v>
      </c>
      <c r="E3" s="83" t="s">
        <v>85</v>
      </c>
      <c r="F3" s="80" t="s">
        <v>223</v>
      </c>
      <c r="G3" s="81">
        <v>7.5500000000000016</v>
      </c>
      <c r="H3" s="81">
        <v>7.55</v>
      </c>
      <c r="I3" s="81">
        <v>7.55</v>
      </c>
      <c r="J3" s="81">
        <v>7.5500000000000016</v>
      </c>
      <c r="K3" s="81">
        <v>7.5500000000000016</v>
      </c>
      <c r="L3" s="81">
        <v>7.549999999999998</v>
      </c>
      <c r="M3" s="81">
        <v>7.55</v>
      </c>
      <c r="N3" s="81" t="s">
        <v>416</v>
      </c>
      <c r="O3" s="81" t="s">
        <v>416</v>
      </c>
      <c r="P3" s="81" t="s">
        <v>416</v>
      </c>
      <c r="Q3" s="81" t="s">
        <v>416</v>
      </c>
      <c r="R3" s="81" t="s">
        <v>416</v>
      </c>
      <c r="S3" s="81" t="s">
        <v>416</v>
      </c>
      <c r="T3" s="81" t="s">
        <v>416</v>
      </c>
      <c r="U3" s="81" t="s">
        <v>416</v>
      </c>
      <c r="V3" s="81" t="s">
        <v>416</v>
      </c>
      <c r="W3" s="81" t="s">
        <v>416</v>
      </c>
      <c r="X3" s="81" t="s">
        <v>416</v>
      </c>
      <c r="Y3" s="81" t="s">
        <v>416</v>
      </c>
      <c r="Z3" s="81" t="s">
        <v>416</v>
      </c>
      <c r="AA3" s="81" t="s">
        <v>416</v>
      </c>
      <c r="AB3" s="81" t="s">
        <v>416</v>
      </c>
      <c r="AC3" s="81" t="s">
        <v>416</v>
      </c>
      <c r="AD3" s="81" t="s">
        <v>416</v>
      </c>
      <c r="AE3" s="81" t="s">
        <v>416</v>
      </c>
      <c r="AF3" s="81" t="s">
        <v>416</v>
      </c>
      <c r="AG3" s="81" t="s">
        <v>416</v>
      </c>
      <c r="AH3" s="81" t="s">
        <v>416</v>
      </c>
      <c r="AI3" s="81" t="s">
        <v>416</v>
      </c>
      <c r="AJ3" s="81" t="s">
        <v>416</v>
      </c>
      <c r="AK3" s="81" t="s">
        <v>416</v>
      </c>
    </row>
    <row r="4" spans="1:37" ht="15" outlineLevel="2" x14ac:dyDescent="0.25">
      <c r="A4" s="79" t="s">
        <v>161</v>
      </c>
      <c r="B4" s="79" t="s">
        <v>162</v>
      </c>
      <c r="C4" s="79" t="s">
        <v>163</v>
      </c>
      <c r="D4" s="79" t="s">
        <v>96</v>
      </c>
      <c r="E4" s="80" t="s">
        <v>85</v>
      </c>
      <c r="F4" s="80" t="s">
        <v>223</v>
      </c>
      <c r="G4" s="81">
        <v>7.55</v>
      </c>
      <c r="H4" s="81">
        <v>7.55</v>
      </c>
      <c r="I4" s="81">
        <v>7.5500000000000016</v>
      </c>
      <c r="J4" s="81">
        <v>7.55</v>
      </c>
      <c r="K4" s="81">
        <v>7.55</v>
      </c>
      <c r="L4" s="81">
        <v>7.549999999999998</v>
      </c>
      <c r="M4" s="81">
        <v>7.55</v>
      </c>
      <c r="N4" s="81">
        <v>7.55</v>
      </c>
      <c r="O4" s="81">
        <v>7.55</v>
      </c>
      <c r="P4" s="81">
        <v>7.5500000000000016</v>
      </c>
      <c r="Q4" s="81">
        <v>7.55</v>
      </c>
      <c r="R4" s="81">
        <v>7.549999999999998</v>
      </c>
      <c r="S4" s="81" t="s">
        <v>416</v>
      </c>
      <c r="T4" s="81" t="s">
        <v>416</v>
      </c>
      <c r="U4" s="81" t="s">
        <v>416</v>
      </c>
      <c r="V4" s="81" t="s">
        <v>416</v>
      </c>
      <c r="W4" s="81" t="s">
        <v>416</v>
      </c>
      <c r="X4" s="81" t="s">
        <v>416</v>
      </c>
      <c r="Y4" s="81" t="s">
        <v>416</v>
      </c>
      <c r="Z4" s="81" t="s">
        <v>416</v>
      </c>
      <c r="AA4" s="81" t="s">
        <v>416</v>
      </c>
      <c r="AB4" s="81" t="s">
        <v>416</v>
      </c>
      <c r="AC4" s="81" t="s">
        <v>416</v>
      </c>
      <c r="AD4" s="81" t="s">
        <v>416</v>
      </c>
      <c r="AE4" s="81" t="s">
        <v>416</v>
      </c>
      <c r="AF4" s="81" t="s">
        <v>416</v>
      </c>
      <c r="AG4" s="81" t="s">
        <v>416</v>
      </c>
      <c r="AH4" s="81" t="s">
        <v>416</v>
      </c>
      <c r="AI4" s="81" t="s">
        <v>416</v>
      </c>
      <c r="AJ4" s="81" t="s">
        <v>416</v>
      </c>
      <c r="AK4" s="81" t="s">
        <v>416</v>
      </c>
    </row>
    <row r="5" spans="1:37" ht="15" outlineLevel="2" x14ac:dyDescent="0.25">
      <c r="A5" s="82" t="s">
        <v>161</v>
      </c>
      <c r="B5" s="82" t="s">
        <v>162</v>
      </c>
      <c r="C5" s="82" t="s">
        <v>163</v>
      </c>
      <c r="D5" s="82" t="s">
        <v>97</v>
      </c>
      <c r="E5" s="83" t="s">
        <v>85</v>
      </c>
      <c r="F5" s="80" t="s">
        <v>223</v>
      </c>
      <c r="G5" s="81">
        <v>7.55</v>
      </c>
      <c r="H5" s="81">
        <v>7.55</v>
      </c>
      <c r="I5" s="81">
        <v>7.55</v>
      </c>
      <c r="J5" s="81">
        <v>7.55</v>
      </c>
      <c r="K5" s="81">
        <v>7.549999999999998</v>
      </c>
      <c r="L5" s="81">
        <v>7.55</v>
      </c>
      <c r="M5" s="81">
        <v>7.55</v>
      </c>
      <c r="N5" s="81">
        <v>7.55</v>
      </c>
      <c r="O5" s="81">
        <v>7.55</v>
      </c>
      <c r="P5" s="81">
        <v>7.55</v>
      </c>
      <c r="Q5" s="81">
        <v>7.5500000000000016</v>
      </c>
      <c r="R5" s="81">
        <v>7.55</v>
      </c>
      <c r="S5" s="81">
        <v>7.55</v>
      </c>
      <c r="T5" s="81">
        <v>7.55</v>
      </c>
      <c r="U5" s="81">
        <v>7.55</v>
      </c>
      <c r="V5" s="81" t="s">
        <v>416</v>
      </c>
      <c r="W5" s="81" t="s">
        <v>416</v>
      </c>
      <c r="X5" s="81" t="s">
        <v>416</v>
      </c>
      <c r="Y5" s="81" t="s">
        <v>416</v>
      </c>
      <c r="Z5" s="81" t="s">
        <v>416</v>
      </c>
      <c r="AA5" s="81" t="s">
        <v>416</v>
      </c>
      <c r="AB5" s="81" t="s">
        <v>416</v>
      </c>
      <c r="AC5" s="81" t="s">
        <v>416</v>
      </c>
      <c r="AD5" s="81" t="s">
        <v>416</v>
      </c>
      <c r="AE5" s="81" t="s">
        <v>416</v>
      </c>
      <c r="AF5" s="81" t="s">
        <v>416</v>
      </c>
      <c r="AG5" s="81" t="s">
        <v>416</v>
      </c>
      <c r="AH5" s="81" t="s">
        <v>416</v>
      </c>
      <c r="AI5" s="81" t="s">
        <v>416</v>
      </c>
      <c r="AJ5" s="81" t="s">
        <v>416</v>
      </c>
      <c r="AK5" s="81" t="s">
        <v>416</v>
      </c>
    </row>
    <row r="6" spans="1:37" ht="15" outlineLevel="2" x14ac:dyDescent="0.25">
      <c r="A6" s="79" t="s">
        <v>161</v>
      </c>
      <c r="B6" s="79" t="s">
        <v>162</v>
      </c>
      <c r="C6" s="79" t="s">
        <v>163</v>
      </c>
      <c r="D6" s="79" t="s">
        <v>98</v>
      </c>
      <c r="E6" s="80" t="s">
        <v>85</v>
      </c>
      <c r="F6" s="80" t="s">
        <v>223</v>
      </c>
      <c r="G6" s="81">
        <v>7.55</v>
      </c>
      <c r="H6" s="81">
        <v>7.549999999999998</v>
      </c>
      <c r="I6" s="81">
        <v>7.55</v>
      </c>
      <c r="J6" s="81">
        <v>7.55</v>
      </c>
      <c r="K6" s="81">
        <v>7.55</v>
      </c>
      <c r="L6" s="81">
        <v>7.55</v>
      </c>
      <c r="M6" s="81">
        <v>7.55</v>
      </c>
      <c r="N6" s="81">
        <v>7.549999999999998</v>
      </c>
      <c r="O6" s="81">
        <v>7.5500000000000016</v>
      </c>
      <c r="P6" s="81">
        <v>7.5500000000000016</v>
      </c>
      <c r="Q6" s="81">
        <v>7.55</v>
      </c>
      <c r="R6" s="81">
        <v>7.55</v>
      </c>
      <c r="S6" s="81">
        <v>7.549999999999998</v>
      </c>
      <c r="T6" s="81">
        <v>7.549999999999998</v>
      </c>
      <c r="U6" s="81">
        <v>7.549999999999998</v>
      </c>
      <c r="V6" s="81">
        <v>7.55</v>
      </c>
      <c r="W6" s="81">
        <v>7.549999999999998</v>
      </c>
      <c r="X6" s="81">
        <v>7.55</v>
      </c>
      <c r="Y6" s="81">
        <v>7.55</v>
      </c>
      <c r="Z6" s="81">
        <v>7.55</v>
      </c>
      <c r="AA6" s="81">
        <v>7.55</v>
      </c>
      <c r="AB6" s="81">
        <v>7.5500000000000016</v>
      </c>
      <c r="AC6" s="81">
        <v>7.55</v>
      </c>
      <c r="AD6" s="81">
        <v>7.55</v>
      </c>
      <c r="AE6" s="81">
        <v>7.549999999999998</v>
      </c>
      <c r="AF6" s="81">
        <v>7.55</v>
      </c>
      <c r="AG6" s="81">
        <v>7.549999999999998</v>
      </c>
      <c r="AH6" s="81">
        <v>7.549999999999998</v>
      </c>
      <c r="AI6" s="81">
        <v>7.5500000000000016</v>
      </c>
      <c r="AJ6" s="81">
        <v>7.55</v>
      </c>
      <c r="AK6" s="81">
        <v>7.55</v>
      </c>
    </row>
    <row r="7" spans="1:37" ht="15" outlineLevel="2" x14ac:dyDescent="0.25">
      <c r="A7" s="82" t="s">
        <v>161</v>
      </c>
      <c r="B7" s="82" t="s">
        <v>162</v>
      </c>
      <c r="C7" s="82" t="s">
        <v>163</v>
      </c>
      <c r="D7" s="82" t="s">
        <v>165</v>
      </c>
      <c r="E7" s="83" t="s">
        <v>85</v>
      </c>
      <c r="F7" s="80" t="s">
        <v>223</v>
      </c>
      <c r="G7" s="81" t="s">
        <v>416</v>
      </c>
      <c r="H7" s="81" t="s">
        <v>416</v>
      </c>
      <c r="I7" s="81">
        <v>30.152031271205811</v>
      </c>
      <c r="J7" s="81">
        <v>42.025969510331976</v>
      </c>
      <c r="K7" s="81">
        <v>53.644511775916236</v>
      </c>
      <c r="L7" s="81">
        <v>65.327420776615185</v>
      </c>
      <c r="M7" s="81">
        <v>77.192378729038836</v>
      </c>
      <c r="N7" s="81">
        <v>89.90688730216884</v>
      </c>
      <c r="O7" s="81">
        <v>103.2108096534882</v>
      </c>
      <c r="P7" s="81">
        <v>26.555072486894748</v>
      </c>
      <c r="Q7" s="81">
        <v>27.726954435086778</v>
      </c>
      <c r="R7" s="81">
        <v>28.870215727724453</v>
      </c>
      <c r="S7" s="81">
        <v>29.938521071180688</v>
      </c>
      <c r="T7" s="81">
        <v>30.228996911349988</v>
      </c>
      <c r="U7" s="81">
        <v>30.228996911350002</v>
      </c>
      <c r="V7" s="81">
        <v>30.228996911350002</v>
      </c>
      <c r="W7" s="81">
        <v>30.228996911349995</v>
      </c>
      <c r="X7" s="81">
        <v>30.228996911349995</v>
      </c>
      <c r="Y7" s="81">
        <v>12.671681729100001</v>
      </c>
      <c r="Z7" s="81">
        <v>12.671681729099999</v>
      </c>
      <c r="AA7" s="81">
        <v>12.671681729100003</v>
      </c>
      <c r="AB7" s="81">
        <v>12.671681729099999</v>
      </c>
      <c r="AC7" s="81">
        <v>12.671681729099999</v>
      </c>
      <c r="AD7" s="81">
        <v>12.671681729100001</v>
      </c>
      <c r="AE7" s="81">
        <v>12.671681729100003</v>
      </c>
      <c r="AF7" s="81">
        <v>12.671681729100003</v>
      </c>
      <c r="AG7" s="81">
        <v>12.671681729100001</v>
      </c>
      <c r="AH7" s="81">
        <v>12.671681729100003</v>
      </c>
      <c r="AI7" s="81">
        <v>12.671681729100001</v>
      </c>
      <c r="AJ7" s="81">
        <v>12.671681729100001</v>
      </c>
      <c r="AK7" s="81">
        <v>12.671681729100001</v>
      </c>
    </row>
    <row r="8" spans="1:37" ht="15" outlineLevel="2" x14ac:dyDescent="0.25">
      <c r="A8" s="79" t="s">
        <v>161</v>
      </c>
      <c r="B8" s="79" t="s">
        <v>162</v>
      </c>
      <c r="C8" s="79" t="s">
        <v>163</v>
      </c>
      <c r="D8" s="79" t="s">
        <v>166</v>
      </c>
      <c r="E8" s="80" t="s">
        <v>85</v>
      </c>
      <c r="F8" s="80" t="s">
        <v>223</v>
      </c>
      <c r="G8" s="81" t="s">
        <v>416</v>
      </c>
      <c r="H8" s="81" t="s">
        <v>416</v>
      </c>
      <c r="I8" s="81" t="s">
        <v>416</v>
      </c>
      <c r="J8" s="81" t="s">
        <v>416</v>
      </c>
      <c r="K8" s="81" t="s">
        <v>416</v>
      </c>
      <c r="L8" s="81" t="s">
        <v>416</v>
      </c>
      <c r="M8" s="81" t="s">
        <v>416</v>
      </c>
      <c r="N8" s="81">
        <v>12.010162321542504</v>
      </c>
      <c r="O8" s="81">
        <v>12.8760873650291</v>
      </c>
      <c r="P8" s="81">
        <v>9.3974875977665544</v>
      </c>
      <c r="Q8" s="81">
        <v>9.7822287882555052</v>
      </c>
      <c r="R8" s="81">
        <v>10.165328829828205</v>
      </c>
      <c r="S8" s="81">
        <v>10.536928331498265</v>
      </c>
      <c r="T8" s="81">
        <v>10.890168716074502</v>
      </c>
      <c r="U8" s="81">
        <v>11.229696618097723</v>
      </c>
      <c r="V8" s="81">
        <v>11.559483101403378</v>
      </c>
      <c r="W8" s="81">
        <v>11.864325514909357</v>
      </c>
      <c r="X8" s="81">
        <v>12.144738530798962</v>
      </c>
      <c r="Y8" s="81">
        <v>7.0885658919499992</v>
      </c>
      <c r="Z8" s="81">
        <v>7.0885658919499992</v>
      </c>
      <c r="AA8" s="81">
        <v>7.088565891950001</v>
      </c>
      <c r="AB8" s="81">
        <v>7.0885658919500001</v>
      </c>
      <c r="AC8" s="81">
        <v>7.0885658919500019</v>
      </c>
      <c r="AD8" s="81">
        <v>7.0885658919499974</v>
      </c>
      <c r="AE8" s="81">
        <v>7.0885658919500001</v>
      </c>
      <c r="AF8" s="81">
        <v>7.0885658919500001</v>
      </c>
      <c r="AG8" s="81">
        <v>7.0885658919500019</v>
      </c>
      <c r="AH8" s="81">
        <v>7.0885658919499983</v>
      </c>
      <c r="AI8" s="81">
        <v>7.0885658919499992</v>
      </c>
      <c r="AJ8" s="81">
        <v>7.0885658919499992</v>
      </c>
      <c r="AK8" s="81">
        <v>7.0885658919499992</v>
      </c>
    </row>
    <row r="9" spans="1:37" ht="15" outlineLevel="2" x14ac:dyDescent="0.25">
      <c r="A9" s="82" t="s">
        <v>161</v>
      </c>
      <c r="B9" s="82" t="s">
        <v>162</v>
      </c>
      <c r="C9" s="82" t="s">
        <v>163</v>
      </c>
      <c r="D9" s="82" t="s">
        <v>167</v>
      </c>
      <c r="E9" s="83" t="s">
        <v>85</v>
      </c>
      <c r="F9" s="80" t="s">
        <v>223</v>
      </c>
      <c r="G9" s="81" t="s">
        <v>416</v>
      </c>
      <c r="H9" s="81" t="s">
        <v>416</v>
      </c>
      <c r="I9" s="81" t="s">
        <v>416</v>
      </c>
      <c r="J9" s="81" t="s">
        <v>416</v>
      </c>
      <c r="K9" s="81" t="s">
        <v>416</v>
      </c>
      <c r="L9" s="81" t="s">
        <v>416</v>
      </c>
      <c r="M9" s="81" t="s">
        <v>416</v>
      </c>
      <c r="N9" s="81" t="s">
        <v>416</v>
      </c>
      <c r="O9" s="81" t="s">
        <v>416</v>
      </c>
      <c r="P9" s="81" t="s">
        <v>416</v>
      </c>
      <c r="Q9" s="81" t="s">
        <v>416</v>
      </c>
      <c r="R9" s="81" t="s">
        <v>416</v>
      </c>
      <c r="S9" s="81">
        <v>4.1412248969821102</v>
      </c>
      <c r="T9" s="81">
        <v>4.2421056155009023</v>
      </c>
      <c r="U9" s="81">
        <v>4.3412871127833697</v>
      </c>
      <c r="V9" s="81">
        <v>4.4440036241503797</v>
      </c>
      <c r="W9" s="81">
        <v>4.5428419057892242</v>
      </c>
      <c r="X9" s="81">
        <v>3.5710715382599751</v>
      </c>
      <c r="Y9" s="81">
        <v>2.2247511103017419</v>
      </c>
      <c r="Z9" s="81">
        <v>2.2528696093206784</v>
      </c>
      <c r="AA9" s="81">
        <v>2.2787852646961602</v>
      </c>
      <c r="AB9" s="81">
        <v>2.306308180365908</v>
      </c>
      <c r="AC9" s="81">
        <v>2.332021454235135</v>
      </c>
      <c r="AD9" s="81">
        <v>2.3573717248235959</v>
      </c>
      <c r="AE9" s="81">
        <v>2.3643804681749994</v>
      </c>
      <c r="AF9" s="81">
        <v>2.3643804681749994</v>
      </c>
      <c r="AG9" s="81">
        <v>2.3643804681749998</v>
      </c>
      <c r="AH9" s="81">
        <v>2.3643804681749994</v>
      </c>
      <c r="AI9" s="81">
        <v>2.3643804681750002</v>
      </c>
      <c r="AJ9" s="81">
        <v>2.3643804681749998</v>
      </c>
      <c r="AK9" s="81">
        <v>2.3643804681749998</v>
      </c>
    </row>
    <row r="10" spans="1:37" ht="15" outlineLevel="2" x14ac:dyDescent="0.25">
      <c r="A10" s="79" t="s">
        <v>161</v>
      </c>
      <c r="B10" s="79" t="s">
        <v>162</v>
      </c>
      <c r="C10" s="79" t="s">
        <v>163</v>
      </c>
      <c r="D10" s="79" t="s">
        <v>168</v>
      </c>
      <c r="E10" s="80" t="s">
        <v>85</v>
      </c>
      <c r="F10" s="80" t="s">
        <v>223</v>
      </c>
      <c r="G10" s="81" t="s">
        <v>416</v>
      </c>
      <c r="H10" s="81" t="s">
        <v>416</v>
      </c>
      <c r="I10" s="81" t="s">
        <v>416</v>
      </c>
      <c r="J10" s="81" t="s">
        <v>416</v>
      </c>
      <c r="K10" s="81" t="s">
        <v>416</v>
      </c>
      <c r="L10" s="81" t="s">
        <v>416</v>
      </c>
      <c r="M10" s="81" t="s">
        <v>416</v>
      </c>
      <c r="N10" s="81" t="s">
        <v>416</v>
      </c>
      <c r="O10" s="81" t="s">
        <v>416</v>
      </c>
      <c r="P10" s="81" t="s">
        <v>416</v>
      </c>
      <c r="Q10" s="81" t="s">
        <v>416</v>
      </c>
      <c r="R10" s="81" t="s">
        <v>416</v>
      </c>
      <c r="S10" s="81" t="s">
        <v>416</v>
      </c>
      <c r="T10" s="81" t="s">
        <v>416</v>
      </c>
      <c r="U10" s="81" t="s">
        <v>416</v>
      </c>
      <c r="V10" s="81" t="s">
        <v>416</v>
      </c>
      <c r="W10" s="81">
        <v>4.0899164776273356</v>
      </c>
      <c r="X10" s="81">
        <v>2.1224958508890928</v>
      </c>
      <c r="Y10" s="81">
        <v>1.538342233515158</v>
      </c>
      <c r="Z10" s="81">
        <v>1.5598563046926694</v>
      </c>
      <c r="AA10" s="81">
        <v>1.5803594572345636</v>
      </c>
      <c r="AB10" s="81">
        <v>1.6010853636612559</v>
      </c>
      <c r="AC10" s="81">
        <v>1.6208856580927609</v>
      </c>
      <c r="AD10" s="81">
        <v>1.6398008043824253</v>
      </c>
      <c r="AE10" s="81">
        <v>1.6587787911121858</v>
      </c>
      <c r="AF10" s="81">
        <v>1.6764830942785873</v>
      </c>
      <c r="AG10" s="81">
        <v>1.6939309442744885</v>
      </c>
      <c r="AH10" s="81">
        <v>1.711507676330291</v>
      </c>
      <c r="AI10" s="81">
        <v>1.728463643499859</v>
      </c>
      <c r="AJ10" s="81">
        <v>1.7373925527624994</v>
      </c>
      <c r="AK10" s="81">
        <v>1.7373925527624994</v>
      </c>
    </row>
    <row r="11" spans="1:37" ht="15" outlineLevel="2" x14ac:dyDescent="0.25">
      <c r="A11" s="82" t="s">
        <v>161</v>
      </c>
      <c r="B11" s="82" t="s">
        <v>162</v>
      </c>
      <c r="C11" s="82" t="s">
        <v>163</v>
      </c>
      <c r="D11" s="82" t="s">
        <v>169</v>
      </c>
      <c r="E11" s="83" t="s">
        <v>85</v>
      </c>
      <c r="F11" s="80" t="s">
        <v>223</v>
      </c>
      <c r="G11" s="81" t="s">
        <v>416</v>
      </c>
      <c r="H11" s="81" t="s">
        <v>416</v>
      </c>
      <c r="I11" s="81" t="s">
        <v>416</v>
      </c>
      <c r="J11" s="81" t="s">
        <v>416</v>
      </c>
      <c r="K11" s="81" t="s">
        <v>416</v>
      </c>
      <c r="L11" s="81" t="s">
        <v>416</v>
      </c>
      <c r="M11" s="81" t="s">
        <v>416</v>
      </c>
      <c r="N11" s="81" t="s">
        <v>416</v>
      </c>
      <c r="O11" s="81" t="s">
        <v>416</v>
      </c>
      <c r="P11" s="81" t="s">
        <v>416</v>
      </c>
      <c r="Q11" s="81" t="s">
        <v>416</v>
      </c>
      <c r="R11" s="81" t="s">
        <v>416</v>
      </c>
      <c r="S11" s="81" t="s">
        <v>416</v>
      </c>
      <c r="T11" s="81" t="s">
        <v>416</v>
      </c>
      <c r="U11" s="81" t="s">
        <v>416</v>
      </c>
      <c r="V11" s="81" t="s">
        <v>416</v>
      </c>
      <c r="W11" s="81" t="s">
        <v>416</v>
      </c>
      <c r="X11" s="81" t="s">
        <v>416</v>
      </c>
      <c r="Y11" s="81" t="s">
        <v>416</v>
      </c>
      <c r="Z11" s="81" t="s">
        <v>416</v>
      </c>
      <c r="AA11" s="81" t="s">
        <v>416</v>
      </c>
      <c r="AB11" s="81">
        <v>0.80473232451177745</v>
      </c>
      <c r="AC11" s="81">
        <v>0.84926189206025149</v>
      </c>
      <c r="AD11" s="81">
        <v>0.89282516148966651</v>
      </c>
      <c r="AE11" s="81">
        <v>0.93607742745022471</v>
      </c>
      <c r="AF11" s="81">
        <v>0.97883660706709852</v>
      </c>
      <c r="AG11" s="81">
        <v>1.0219854389581724</v>
      </c>
      <c r="AH11" s="81">
        <v>1.0652264784336436</v>
      </c>
      <c r="AI11" s="81">
        <v>1.1082485553867616</v>
      </c>
      <c r="AJ11" s="81">
        <v>1.147976981364037</v>
      </c>
      <c r="AK11" s="81">
        <v>1.1750821043236794</v>
      </c>
    </row>
    <row r="12" spans="1:37" ht="15" outlineLevel="2" x14ac:dyDescent="0.25">
      <c r="A12" s="79" t="s">
        <v>161</v>
      </c>
      <c r="B12" s="79" t="s">
        <v>162</v>
      </c>
      <c r="C12" s="79" t="s">
        <v>163</v>
      </c>
      <c r="D12" s="79" t="s">
        <v>170</v>
      </c>
      <c r="E12" s="80" t="s">
        <v>85</v>
      </c>
      <c r="F12" s="80" t="s">
        <v>223</v>
      </c>
      <c r="G12" s="81" t="s">
        <v>416</v>
      </c>
      <c r="H12" s="81" t="s">
        <v>416</v>
      </c>
      <c r="I12" s="81" t="s">
        <v>416</v>
      </c>
      <c r="J12" s="81" t="s">
        <v>416</v>
      </c>
      <c r="K12" s="81" t="s">
        <v>416</v>
      </c>
      <c r="L12" s="81" t="s">
        <v>416</v>
      </c>
      <c r="M12" s="81" t="s">
        <v>416</v>
      </c>
      <c r="N12" s="81" t="s">
        <v>416</v>
      </c>
      <c r="O12" s="81" t="s">
        <v>416</v>
      </c>
      <c r="P12" s="81" t="s">
        <v>416</v>
      </c>
      <c r="Q12" s="81" t="s">
        <v>416</v>
      </c>
      <c r="R12" s="81" t="s">
        <v>416</v>
      </c>
      <c r="S12" s="81" t="s">
        <v>416</v>
      </c>
      <c r="T12" s="81" t="s">
        <v>416</v>
      </c>
      <c r="U12" s="81" t="s">
        <v>416</v>
      </c>
      <c r="V12" s="81" t="s">
        <v>416</v>
      </c>
      <c r="W12" s="81" t="s">
        <v>416</v>
      </c>
      <c r="X12" s="81" t="s">
        <v>416</v>
      </c>
      <c r="Y12" s="81" t="s">
        <v>416</v>
      </c>
      <c r="Z12" s="81" t="s">
        <v>416</v>
      </c>
      <c r="AA12" s="81" t="s">
        <v>416</v>
      </c>
      <c r="AB12" s="81" t="s">
        <v>416</v>
      </c>
      <c r="AC12" s="81" t="s">
        <v>416</v>
      </c>
      <c r="AD12" s="81" t="s">
        <v>416</v>
      </c>
      <c r="AE12" s="81" t="s">
        <v>416</v>
      </c>
      <c r="AF12" s="81">
        <v>0.79916634063397285</v>
      </c>
      <c r="AG12" s="81">
        <v>0.84157667566233063</v>
      </c>
      <c r="AH12" s="81">
        <v>0.88353877487158783</v>
      </c>
      <c r="AI12" s="81">
        <v>0.9243526742886139</v>
      </c>
      <c r="AJ12" s="81">
        <v>0.96726203815073908</v>
      </c>
      <c r="AK12" s="81">
        <v>0.99808694091358774</v>
      </c>
    </row>
    <row r="13" spans="1:37" ht="15" outlineLevel="2" x14ac:dyDescent="0.25">
      <c r="A13" s="82" t="s">
        <v>161</v>
      </c>
      <c r="B13" s="82" t="s">
        <v>162</v>
      </c>
      <c r="C13" s="82" t="s">
        <v>163</v>
      </c>
      <c r="D13" s="82" t="s">
        <v>171</v>
      </c>
      <c r="E13" s="83" t="s">
        <v>85</v>
      </c>
      <c r="F13" s="80" t="s">
        <v>223</v>
      </c>
      <c r="G13" s="81" t="s">
        <v>416</v>
      </c>
      <c r="H13" s="81" t="s">
        <v>416</v>
      </c>
      <c r="I13" s="81" t="s">
        <v>416</v>
      </c>
      <c r="J13" s="81" t="s">
        <v>416</v>
      </c>
      <c r="K13" s="81" t="s">
        <v>416</v>
      </c>
      <c r="L13" s="81" t="s">
        <v>416</v>
      </c>
      <c r="M13" s="81" t="s">
        <v>416</v>
      </c>
      <c r="N13" s="81" t="s">
        <v>416</v>
      </c>
      <c r="O13" s="81" t="s">
        <v>416</v>
      </c>
      <c r="P13" s="81" t="s">
        <v>416</v>
      </c>
      <c r="Q13" s="81" t="s">
        <v>416</v>
      </c>
      <c r="R13" s="81" t="s">
        <v>416</v>
      </c>
      <c r="S13" s="81" t="s">
        <v>416</v>
      </c>
      <c r="T13" s="81" t="s">
        <v>416</v>
      </c>
      <c r="U13" s="81" t="s">
        <v>416</v>
      </c>
      <c r="V13" s="81" t="s">
        <v>416</v>
      </c>
      <c r="W13" s="81" t="s">
        <v>416</v>
      </c>
      <c r="X13" s="81" t="s">
        <v>416</v>
      </c>
      <c r="Y13" s="81" t="s">
        <v>416</v>
      </c>
      <c r="Z13" s="81" t="s">
        <v>416</v>
      </c>
      <c r="AA13" s="81" t="s">
        <v>416</v>
      </c>
      <c r="AB13" s="81" t="s">
        <v>416</v>
      </c>
      <c r="AC13" s="81" t="s">
        <v>416</v>
      </c>
      <c r="AD13" s="81" t="s">
        <v>416</v>
      </c>
      <c r="AE13" s="81" t="s">
        <v>416</v>
      </c>
      <c r="AF13" s="81" t="s">
        <v>416</v>
      </c>
      <c r="AG13" s="81" t="s">
        <v>416</v>
      </c>
      <c r="AH13" s="81" t="s">
        <v>416</v>
      </c>
      <c r="AI13" s="81" t="s">
        <v>416</v>
      </c>
      <c r="AJ13" s="81">
        <v>0.88457529942477287</v>
      </c>
      <c r="AK13" s="81">
        <v>0.91588249607098604</v>
      </c>
    </row>
    <row r="14" spans="1:37" ht="15" outlineLevel="2" x14ac:dyDescent="0.25">
      <c r="A14" s="79" t="s">
        <v>161</v>
      </c>
      <c r="B14" s="79" t="s">
        <v>162</v>
      </c>
      <c r="C14" s="79" t="s">
        <v>172</v>
      </c>
      <c r="D14" s="79" t="s">
        <v>94</v>
      </c>
      <c r="E14" s="80" t="s">
        <v>85</v>
      </c>
      <c r="F14" s="80" t="s">
        <v>223</v>
      </c>
      <c r="G14" s="81" t="s">
        <v>416</v>
      </c>
      <c r="H14" s="81" t="s">
        <v>416</v>
      </c>
      <c r="I14" s="81" t="s">
        <v>416</v>
      </c>
      <c r="J14" s="81" t="s">
        <v>416</v>
      </c>
      <c r="K14" s="81" t="s">
        <v>416</v>
      </c>
      <c r="L14" s="81" t="s">
        <v>416</v>
      </c>
      <c r="M14" s="81" t="s">
        <v>416</v>
      </c>
      <c r="N14" s="81" t="s">
        <v>416</v>
      </c>
      <c r="O14" s="81" t="s">
        <v>416</v>
      </c>
      <c r="P14" s="81" t="s">
        <v>416</v>
      </c>
      <c r="Q14" s="81" t="s">
        <v>416</v>
      </c>
      <c r="R14" s="81" t="s">
        <v>416</v>
      </c>
      <c r="S14" s="81" t="s">
        <v>416</v>
      </c>
      <c r="T14" s="81" t="s">
        <v>416</v>
      </c>
      <c r="U14" s="81" t="s">
        <v>416</v>
      </c>
      <c r="V14" s="81" t="s">
        <v>416</v>
      </c>
      <c r="W14" s="81" t="s">
        <v>416</v>
      </c>
      <c r="X14" s="81" t="s">
        <v>416</v>
      </c>
      <c r="Y14" s="81" t="s">
        <v>416</v>
      </c>
      <c r="Z14" s="81" t="s">
        <v>416</v>
      </c>
      <c r="AA14" s="81" t="s">
        <v>416</v>
      </c>
      <c r="AB14" s="81" t="s">
        <v>416</v>
      </c>
      <c r="AC14" s="81" t="s">
        <v>416</v>
      </c>
      <c r="AD14" s="81" t="s">
        <v>416</v>
      </c>
      <c r="AE14" s="81" t="s">
        <v>416</v>
      </c>
      <c r="AF14" s="81" t="s">
        <v>416</v>
      </c>
      <c r="AG14" s="81" t="s">
        <v>416</v>
      </c>
      <c r="AH14" s="81" t="s">
        <v>416</v>
      </c>
      <c r="AI14" s="81" t="s">
        <v>416</v>
      </c>
      <c r="AJ14" s="81" t="s">
        <v>416</v>
      </c>
      <c r="AK14" s="81" t="s">
        <v>416</v>
      </c>
    </row>
    <row r="15" spans="1:37" ht="15" outlineLevel="2" x14ac:dyDescent="0.25">
      <c r="A15" s="82" t="s">
        <v>161</v>
      </c>
      <c r="B15" s="82" t="s">
        <v>162</v>
      </c>
      <c r="C15" s="82" t="s">
        <v>172</v>
      </c>
      <c r="D15" s="82" t="s">
        <v>95</v>
      </c>
      <c r="E15" s="83" t="s">
        <v>85</v>
      </c>
      <c r="F15" s="80" t="s">
        <v>223</v>
      </c>
      <c r="G15" s="81">
        <v>7.55</v>
      </c>
      <c r="H15" s="81">
        <v>7.55</v>
      </c>
      <c r="I15" s="81">
        <v>7.549999999999998</v>
      </c>
      <c r="J15" s="81">
        <v>7.55</v>
      </c>
      <c r="K15" s="81">
        <v>7.55</v>
      </c>
      <c r="L15" s="81">
        <v>7.549999999999998</v>
      </c>
      <c r="M15" s="81">
        <v>7.549999999999998</v>
      </c>
      <c r="N15" s="81" t="s">
        <v>416</v>
      </c>
      <c r="O15" s="81" t="s">
        <v>416</v>
      </c>
      <c r="P15" s="81" t="s">
        <v>416</v>
      </c>
      <c r="Q15" s="81" t="s">
        <v>416</v>
      </c>
      <c r="R15" s="81" t="s">
        <v>416</v>
      </c>
      <c r="S15" s="81" t="s">
        <v>416</v>
      </c>
      <c r="T15" s="81" t="s">
        <v>416</v>
      </c>
      <c r="U15" s="81" t="s">
        <v>416</v>
      </c>
      <c r="V15" s="81" t="s">
        <v>416</v>
      </c>
      <c r="W15" s="81" t="s">
        <v>416</v>
      </c>
      <c r="X15" s="81" t="s">
        <v>416</v>
      </c>
      <c r="Y15" s="81" t="s">
        <v>416</v>
      </c>
      <c r="Z15" s="81" t="s">
        <v>416</v>
      </c>
      <c r="AA15" s="81" t="s">
        <v>416</v>
      </c>
      <c r="AB15" s="81" t="s">
        <v>416</v>
      </c>
      <c r="AC15" s="81" t="s">
        <v>416</v>
      </c>
      <c r="AD15" s="81" t="s">
        <v>416</v>
      </c>
      <c r="AE15" s="81" t="s">
        <v>416</v>
      </c>
      <c r="AF15" s="81" t="s">
        <v>416</v>
      </c>
      <c r="AG15" s="81" t="s">
        <v>416</v>
      </c>
      <c r="AH15" s="81" t="s">
        <v>416</v>
      </c>
      <c r="AI15" s="81" t="s">
        <v>416</v>
      </c>
      <c r="AJ15" s="81" t="s">
        <v>416</v>
      </c>
      <c r="AK15" s="81" t="s">
        <v>416</v>
      </c>
    </row>
    <row r="16" spans="1:37" ht="15" outlineLevel="2" x14ac:dyDescent="0.25">
      <c r="A16" s="79" t="s">
        <v>161</v>
      </c>
      <c r="B16" s="79" t="s">
        <v>162</v>
      </c>
      <c r="C16" s="79" t="s">
        <v>172</v>
      </c>
      <c r="D16" s="79" t="s">
        <v>96</v>
      </c>
      <c r="E16" s="80" t="s">
        <v>85</v>
      </c>
      <c r="F16" s="80" t="s">
        <v>223</v>
      </c>
      <c r="G16" s="81">
        <v>7.5500000000000016</v>
      </c>
      <c r="H16" s="81">
        <v>7.5500000000000016</v>
      </c>
      <c r="I16" s="81">
        <v>7.549999999999998</v>
      </c>
      <c r="J16" s="81">
        <v>7.55</v>
      </c>
      <c r="K16" s="81">
        <v>7.55</v>
      </c>
      <c r="L16" s="81">
        <v>7.549999999999998</v>
      </c>
      <c r="M16" s="81">
        <v>7.55</v>
      </c>
      <c r="N16" s="81">
        <v>7.5500000000000016</v>
      </c>
      <c r="O16" s="81">
        <v>7.549999999999998</v>
      </c>
      <c r="P16" s="81">
        <v>7.55</v>
      </c>
      <c r="Q16" s="81">
        <v>7.55</v>
      </c>
      <c r="R16" s="81">
        <v>7.549999999999998</v>
      </c>
      <c r="S16" s="81" t="s">
        <v>416</v>
      </c>
      <c r="T16" s="81" t="s">
        <v>416</v>
      </c>
      <c r="U16" s="81" t="s">
        <v>416</v>
      </c>
      <c r="V16" s="81" t="s">
        <v>416</v>
      </c>
      <c r="W16" s="81" t="s">
        <v>416</v>
      </c>
      <c r="X16" s="81" t="s">
        <v>416</v>
      </c>
      <c r="Y16" s="81" t="s">
        <v>416</v>
      </c>
      <c r="Z16" s="81" t="s">
        <v>416</v>
      </c>
      <c r="AA16" s="81" t="s">
        <v>416</v>
      </c>
      <c r="AB16" s="81" t="s">
        <v>416</v>
      </c>
      <c r="AC16" s="81" t="s">
        <v>416</v>
      </c>
      <c r="AD16" s="81" t="s">
        <v>416</v>
      </c>
      <c r="AE16" s="81" t="s">
        <v>416</v>
      </c>
      <c r="AF16" s="81" t="s">
        <v>416</v>
      </c>
      <c r="AG16" s="81" t="s">
        <v>416</v>
      </c>
      <c r="AH16" s="81" t="s">
        <v>416</v>
      </c>
      <c r="AI16" s="81" t="s">
        <v>416</v>
      </c>
      <c r="AJ16" s="81" t="s">
        <v>416</v>
      </c>
      <c r="AK16" s="81" t="s">
        <v>416</v>
      </c>
    </row>
    <row r="17" spans="1:37" ht="15" outlineLevel="2" x14ac:dyDescent="0.25">
      <c r="A17" s="82" t="s">
        <v>161</v>
      </c>
      <c r="B17" s="82" t="s">
        <v>162</v>
      </c>
      <c r="C17" s="82" t="s">
        <v>172</v>
      </c>
      <c r="D17" s="82" t="s">
        <v>97</v>
      </c>
      <c r="E17" s="83" t="s">
        <v>85</v>
      </c>
      <c r="F17" s="80" t="s">
        <v>223</v>
      </c>
      <c r="G17" s="81">
        <v>7.55</v>
      </c>
      <c r="H17" s="81">
        <v>7.5500000000000016</v>
      </c>
      <c r="I17" s="81">
        <v>7.5500000000000016</v>
      </c>
      <c r="J17" s="81">
        <v>7.55</v>
      </c>
      <c r="K17" s="81">
        <v>7.55</v>
      </c>
      <c r="L17" s="81">
        <v>7.55</v>
      </c>
      <c r="M17" s="81">
        <v>7.55</v>
      </c>
      <c r="N17" s="81">
        <v>7.55</v>
      </c>
      <c r="O17" s="81">
        <v>7.55</v>
      </c>
      <c r="P17" s="81">
        <v>7.55</v>
      </c>
      <c r="Q17" s="81">
        <v>7.55</v>
      </c>
      <c r="R17" s="81">
        <v>7.55</v>
      </c>
      <c r="S17" s="81">
        <v>7.55</v>
      </c>
      <c r="T17" s="81">
        <v>7.549999999999998</v>
      </c>
      <c r="U17" s="81">
        <v>7.55</v>
      </c>
      <c r="V17" s="81" t="s">
        <v>416</v>
      </c>
      <c r="W17" s="81" t="s">
        <v>416</v>
      </c>
      <c r="X17" s="81" t="s">
        <v>416</v>
      </c>
      <c r="Y17" s="81" t="s">
        <v>416</v>
      </c>
      <c r="Z17" s="81" t="s">
        <v>416</v>
      </c>
      <c r="AA17" s="81" t="s">
        <v>416</v>
      </c>
      <c r="AB17" s="81" t="s">
        <v>416</v>
      </c>
      <c r="AC17" s="81" t="s">
        <v>416</v>
      </c>
      <c r="AD17" s="81" t="s">
        <v>416</v>
      </c>
      <c r="AE17" s="81" t="s">
        <v>416</v>
      </c>
      <c r="AF17" s="81" t="s">
        <v>416</v>
      </c>
      <c r="AG17" s="81" t="s">
        <v>416</v>
      </c>
      <c r="AH17" s="81" t="s">
        <v>416</v>
      </c>
      <c r="AI17" s="81" t="s">
        <v>416</v>
      </c>
      <c r="AJ17" s="81" t="s">
        <v>416</v>
      </c>
      <c r="AK17" s="81" t="s">
        <v>416</v>
      </c>
    </row>
    <row r="18" spans="1:37" ht="15" outlineLevel="2" x14ac:dyDescent="0.25">
      <c r="A18" s="79" t="s">
        <v>161</v>
      </c>
      <c r="B18" s="79" t="s">
        <v>162</v>
      </c>
      <c r="C18" s="79" t="s">
        <v>172</v>
      </c>
      <c r="D18" s="79" t="s">
        <v>98</v>
      </c>
      <c r="E18" s="80" t="s">
        <v>85</v>
      </c>
      <c r="F18" s="80" t="s">
        <v>223</v>
      </c>
      <c r="G18" s="81">
        <v>7.55</v>
      </c>
      <c r="H18" s="81">
        <v>7.55</v>
      </c>
      <c r="I18" s="81">
        <v>7.55</v>
      </c>
      <c r="J18" s="81">
        <v>7.549999999999998</v>
      </c>
      <c r="K18" s="81">
        <v>7.55</v>
      </c>
      <c r="L18" s="81">
        <v>7.55</v>
      </c>
      <c r="M18" s="81">
        <v>7.55</v>
      </c>
      <c r="N18" s="81">
        <v>7.55</v>
      </c>
      <c r="O18" s="81">
        <v>7.55</v>
      </c>
      <c r="P18" s="81">
        <v>7.55</v>
      </c>
      <c r="Q18" s="81">
        <v>7.55</v>
      </c>
      <c r="R18" s="81">
        <v>7.5500000000000016</v>
      </c>
      <c r="S18" s="81">
        <v>7.55</v>
      </c>
      <c r="T18" s="81">
        <v>7.55</v>
      </c>
      <c r="U18" s="81">
        <v>7.549999999999998</v>
      </c>
      <c r="V18" s="81">
        <v>7.55</v>
      </c>
      <c r="W18" s="81">
        <v>7.55</v>
      </c>
      <c r="X18" s="81">
        <v>7.55</v>
      </c>
      <c r="Y18" s="81">
        <v>7.55</v>
      </c>
      <c r="Z18" s="81">
        <v>7.55</v>
      </c>
      <c r="AA18" s="81">
        <v>7.55</v>
      </c>
      <c r="AB18" s="81">
        <v>7.55</v>
      </c>
      <c r="AC18" s="81">
        <v>7.55</v>
      </c>
      <c r="AD18" s="81">
        <v>7.55</v>
      </c>
      <c r="AE18" s="81">
        <v>7.549999999999998</v>
      </c>
      <c r="AF18" s="81">
        <v>7.5500000000000016</v>
      </c>
      <c r="AG18" s="81">
        <v>7.549999999999998</v>
      </c>
      <c r="AH18" s="81">
        <v>7.55</v>
      </c>
      <c r="AI18" s="81">
        <v>7.5500000000000016</v>
      </c>
      <c r="AJ18" s="81">
        <v>7.55</v>
      </c>
      <c r="AK18" s="81">
        <v>7.55</v>
      </c>
    </row>
    <row r="19" spans="1:37" ht="15" outlineLevel="2" x14ac:dyDescent="0.25">
      <c r="A19" s="82" t="s">
        <v>161</v>
      </c>
      <c r="B19" s="82" t="s">
        <v>162</v>
      </c>
      <c r="C19" s="82" t="s">
        <v>172</v>
      </c>
      <c r="D19" s="82" t="s">
        <v>165</v>
      </c>
      <c r="E19" s="83" t="s">
        <v>85</v>
      </c>
      <c r="F19" s="80" t="s">
        <v>223</v>
      </c>
      <c r="G19" s="81" t="s">
        <v>416</v>
      </c>
      <c r="H19" s="81" t="s">
        <v>416</v>
      </c>
      <c r="I19" s="81">
        <v>32.785120796075937</v>
      </c>
      <c r="J19" s="81">
        <v>47.205282725817305</v>
      </c>
      <c r="K19" s="81">
        <v>61.375894878905946</v>
      </c>
      <c r="L19" s="81">
        <v>75.456647073214171</v>
      </c>
      <c r="M19" s="81">
        <v>89.896401186851662</v>
      </c>
      <c r="N19" s="81">
        <v>105.32726277816388</v>
      </c>
      <c r="O19" s="81">
        <v>121.41370726836601</v>
      </c>
      <c r="P19" s="81">
        <v>28.429675602576015</v>
      </c>
      <c r="Q19" s="81">
        <v>29.852640831998535</v>
      </c>
      <c r="R19" s="81">
        <v>30.228996911349995</v>
      </c>
      <c r="S19" s="81">
        <v>30.228996911350002</v>
      </c>
      <c r="T19" s="81">
        <v>30.228996911349995</v>
      </c>
      <c r="U19" s="81">
        <v>30.228996911349988</v>
      </c>
      <c r="V19" s="81">
        <v>30.228996911349988</v>
      </c>
      <c r="W19" s="81">
        <v>30.228996911350002</v>
      </c>
      <c r="X19" s="81">
        <v>30.228996911349995</v>
      </c>
      <c r="Y19" s="81">
        <v>12.671681729100001</v>
      </c>
      <c r="Z19" s="81">
        <v>12.671681729099998</v>
      </c>
      <c r="AA19" s="81">
        <v>12.671681729099999</v>
      </c>
      <c r="AB19" s="81">
        <v>12.671681729100001</v>
      </c>
      <c r="AC19" s="81">
        <v>12.671681729100003</v>
      </c>
      <c r="AD19" s="81">
        <v>12.671681729100003</v>
      </c>
      <c r="AE19" s="81">
        <v>12.671681729100001</v>
      </c>
      <c r="AF19" s="81">
        <v>12.671681729099999</v>
      </c>
      <c r="AG19" s="81">
        <v>12.671681729100003</v>
      </c>
      <c r="AH19" s="81">
        <v>12.671681729100001</v>
      </c>
      <c r="AI19" s="81">
        <v>12.671681729100001</v>
      </c>
      <c r="AJ19" s="81">
        <v>12.671681729100003</v>
      </c>
      <c r="AK19" s="81">
        <v>12.671681729100001</v>
      </c>
    </row>
    <row r="20" spans="1:37" ht="15" outlineLevel="2" x14ac:dyDescent="0.25">
      <c r="A20" s="79" t="s">
        <v>161</v>
      </c>
      <c r="B20" s="79" t="s">
        <v>162</v>
      </c>
      <c r="C20" s="79" t="s">
        <v>172</v>
      </c>
      <c r="D20" s="79" t="s">
        <v>166</v>
      </c>
      <c r="E20" s="80" t="s">
        <v>85</v>
      </c>
      <c r="F20" s="80" t="s">
        <v>223</v>
      </c>
      <c r="G20" s="81" t="s">
        <v>416</v>
      </c>
      <c r="H20" s="81" t="s">
        <v>416</v>
      </c>
      <c r="I20" s="81" t="s">
        <v>416</v>
      </c>
      <c r="J20" s="81" t="s">
        <v>416</v>
      </c>
      <c r="K20" s="81" t="s">
        <v>416</v>
      </c>
      <c r="L20" s="81" t="s">
        <v>416</v>
      </c>
      <c r="M20" s="81" t="s">
        <v>416</v>
      </c>
      <c r="N20" s="81">
        <v>12.16787466932634</v>
      </c>
      <c r="O20" s="81">
        <v>13.195007040129791</v>
      </c>
      <c r="P20" s="81">
        <v>9.5984033883925406</v>
      </c>
      <c r="Q20" s="81">
        <v>10.060511670469566</v>
      </c>
      <c r="R20" s="81">
        <v>10.519721162926151</v>
      </c>
      <c r="S20" s="81">
        <v>10.965255441431552</v>
      </c>
      <c r="T20" s="81">
        <v>11.387725930653867</v>
      </c>
      <c r="U20" s="81">
        <v>11.794703828440017</v>
      </c>
      <c r="V20" s="81">
        <v>12.191563146508942</v>
      </c>
      <c r="W20" s="81">
        <v>12.283836549587502</v>
      </c>
      <c r="X20" s="81">
        <v>12.283836549587502</v>
      </c>
      <c r="Y20" s="81">
        <v>7.0885658919500001</v>
      </c>
      <c r="Z20" s="81">
        <v>7.0885658919500001</v>
      </c>
      <c r="AA20" s="81">
        <v>7.088565891950001</v>
      </c>
      <c r="AB20" s="81">
        <v>7.0885658919499983</v>
      </c>
      <c r="AC20" s="81">
        <v>7.0885658919500001</v>
      </c>
      <c r="AD20" s="81">
        <v>7.0885658919499992</v>
      </c>
      <c r="AE20" s="81">
        <v>7.0885658919499983</v>
      </c>
      <c r="AF20" s="81">
        <v>7.0885658919499992</v>
      </c>
      <c r="AG20" s="81">
        <v>7.0885658919500001</v>
      </c>
      <c r="AH20" s="81">
        <v>7.0885658919500019</v>
      </c>
      <c r="AI20" s="81">
        <v>7.088565891950001</v>
      </c>
      <c r="AJ20" s="81">
        <v>7.0885658919500001</v>
      </c>
      <c r="AK20" s="81">
        <v>7.0885658919499983</v>
      </c>
    </row>
    <row r="21" spans="1:37" ht="15" outlineLevel="2" x14ac:dyDescent="0.25">
      <c r="A21" s="82" t="s">
        <v>161</v>
      </c>
      <c r="B21" s="82" t="s">
        <v>162</v>
      </c>
      <c r="C21" s="82" t="s">
        <v>172</v>
      </c>
      <c r="D21" s="82" t="s">
        <v>167</v>
      </c>
      <c r="E21" s="83" t="s">
        <v>85</v>
      </c>
      <c r="F21" s="80" t="s">
        <v>223</v>
      </c>
      <c r="G21" s="81" t="s">
        <v>416</v>
      </c>
      <c r="H21" s="81" t="s">
        <v>416</v>
      </c>
      <c r="I21" s="81" t="s">
        <v>416</v>
      </c>
      <c r="J21" s="81" t="s">
        <v>416</v>
      </c>
      <c r="K21" s="81" t="s">
        <v>416</v>
      </c>
      <c r="L21" s="81" t="s">
        <v>416</v>
      </c>
      <c r="M21" s="81" t="s">
        <v>416</v>
      </c>
      <c r="N21" s="81" t="s">
        <v>416</v>
      </c>
      <c r="O21" s="81" t="s">
        <v>416</v>
      </c>
      <c r="P21" s="81" t="s">
        <v>416</v>
      </c>
      <c r="Q21" s="81" t="s">
        <v>416</v>
      </c>
      <c r="R21" s="81" t="s">
        <v>416</v>
      </c>
      <c r="S21" s="81">
        <v>4.3476888211346685</v>
      </c>
      <c r="T21" s="81">
        <v>4.4664975158047948</v>
      </c>
      <c r="U21" s="81">
        <v>4.583481612091755</v>
      </c>
      <c r="V21" s="81">
        <v>4.7034059405318533</v>
      </c>
      <c r="W21" s="81">
        <v>4.8188439477158811</v>
      </c>
      <c r="X21" s="81">
        <v>3.7427589819442555</v>
      </c>
      <c r="Y21" s="81">
        <v>2.325483135239776</v>
      </c>
      <c r="Z21" s="81">
        <v>2.358164449302127</v>
      </c>
      <c r="AA21" s="81">
        <v>2.3643804681749998</v>
      </c>
      <c r="AB21" s="81">
        <v>2.3643804681749998</v>
      </c>
      <c r="AC21" s="81">
        <v>2.3643804681749994</v>
      </c>
      <c r="AD21" s="81">
        <v>2.3643804681749998</v>
      </c>
      <c r="AE21" s="81">
        <v>2.3643804681749998</v>
      </c>
      <c r="AF21" s="81">
        <v>2.3643804681749994</v>
      </c>
      <c r="AG21" s="81">
        <v>2.3643804681749994</v>
      </c>
      <c r="AH21" s="81">
        <v>2.3643804681749998</v>
      </c>
      <c r="AI21" s="81">
        <v>2.3643804681750002</v>
      </c>
      <c r="AJ21" s="81">
        <v>2.3643804681750002</v>
      </c>
      <c r="AK21" s="81">
        <v>2.3643804681749998</v>
      </c>
    </row>
    <row r="22" spans="1:37" ht="15" outlineLevel="2" x14ac:dyDescent="0.25">
      <c r="A22" s="79" t="s">
        <v>161</v>
      </c>
      <c r="B22" s="79" t="s">
        <v>162</v>
      </c>
      <c r="C22" s="79" t="s">
        <v>172</v>
      </c>
      <c r="D22" s="79" t="s">
        <v>168</v>
      </c>
      <c r="E22" s="80" t="s">
        <v>85</v>
      </c>
      <c r="F22" s="80" t="s">
        <v>223</v>
      </c>
      <c r="G22" s="81" t="s">
        <v>416</v>
      </c>
      <c r="H22" s="81" t="s">
        <v>416</v>
      </c>
      <c r="I22" s="81" t="s">
        <v>416</v>
      </c>
      <c r="J22" s="81" t="s">
        <v>416</v>
      </c>
      <c r="K22" s="81" t="s">
        <v>416</v>
      </c>
      <c r="L22" s="81" t="s">
        <v>416</v>
      </c>
      <c r="M22" s="81" t="s">
        <v>416</v>
      </c>
      <c r="N22" s="81" t="s">
        <v>416</v>
      </c>
      <c r="O22" s="81" t="s">
        <v>416</v>
      </c>
      <c r="P22" s="81" t="s">
        <v>416</v>
      </c>
      <c r="Q22" s="81" t="s">
        <v>416</v>
      </c>
      <c r="R22" s="81" t="s">
        <v>416</v>
      </c>
      <c r="S22" s="81" t="s">
        <v>416</v>
      </c>
      <c r="T22" s="81" t="s">
        <v>416</v>
      </c>
      <c r="U22" s="81" t="s">
        <v>416</v>
      </c>
      <c r="V22" s="81" t="s">
        <v>416</v>
      </c>
      <c r="W22" s="81">
        <v>4.096641731944743</v>
      </c>
      <c r="X22" s="81">
        <v>2.14808356444111</v>
      </c>
      <c r="Y22" s="81">
        <v>1.5482036694276582</v>
      </c>
      <c r="Z22" s="81">
        <v>1.5729118755939695</v>
      </c>
      <c r="AA22" s="81">
        <v>1.5966998128762657</v>
      </c>
      <c r="AB22" s="81">
        <v>1.6206534680568716</v>
      </c>
      <c r="AC22" s="81">
        <v>1.643374475554356</v>
      </c>
      <c r="AD22" s="81">
        <v>1.6649478397083459</v>
      </c>
      <c r="AE22" s="81">
        <v>1.6864526799633932</v>
      </c>
      <c r="AF22" s="81">
        <v>1.7063314298172765</v>
      </c>
      <c r="AG22" s="81">
        <v>1.7255620227555832</v>
      </c>
      <c r="AH22" s="81">
        <v>1.7373925527624994</v>
      </c>
      <c r="AI22" s="81">
        <v>1.7373925527624996</v>
      </c>
      <c r="AJ22" s="81">
        <v>1.7373925527624994</v>
      </c>
      <c r="AK22" s="81">
        <v>1.7373925527624998</v>
      </c>
    </row>
    <row r="23" spans="1:37" ht="15" outlineLevel="2" x14ac:dyDescent="0.25">
      <c r="A23" s="82" t="s">
        <v>161</v>
      </c>
      <c r="B23" s="82" t="s">
        <v>162</v>
      </c>
      <c r="C23" s="82" t="s">
        <v>172</v>
      </c>
      <c r="D23" s="82" t="s">
        <v>169</v>
      </c>
      <c r="E23" s="83" t="s">
        <v>85</v>
      </c>
      <c r="F23" s="80" t="s">
        <v>223</v>
      </c>
      <c r="G23" s="81" t="s">
        <v>416</v>
      </c>
      <c r="H23" s="81" t="s">
        <v>416</v>
      </c>
      <c r="I23" s="81" t="s">
        <v>416</v>
      </c>
      <c r="J23" s="81" t="s">
        <v>416</v>
      </c>
      <c r="K23" s="81" t="s">
        <v>416</v>
      </c>
      <c r="L23" s="81" t="s">
        <v>416</v>
      </c>
      <c r="M23" s="81" t="s">
        <v>416</v>
      </c>
      <c r="N23" s="81" t="s">
        <v>416</v>
      </c>
      <c r="O23" s="81" t="s">
        <v>416</v>
      </c>
      <c r="P23" s="81" t="s">
        <v>416</v>
      </c>
      <c r="Q23" s="81" t="s">
        <v>416</v>
      </c>
      <c r="R23" s="81" t="s">
        <v>416</v>
      </c>
      <c r="S23" s="81" t="s">
        <v>416</v>
      </c>
      <c r="T23" s="81" t="s">
        <v>416</v>
      </c>
      <c r="U23" s="81" t="s">
        <v>416</v>
      </c>
      <c r="V23" s="81" t="s">
        <v>416</v>
      </c>
      <c r="W23" s="81" t="s">
        <v>416</v>
      </c>
      <c r="X23" s="81" t="s">
        <v>416</v>
      </c>
      <c r="Y23" s="81" t="s">
        <v>416</v>
      </c>
      <c r="Z23" s="81" t="s">
        <v>416</v>
      </c>
      <c r="AA23" s="81" t="s">
        <v>416</v>
      </c>
      <c r="AB23" s="81">
        <v>0.80880153236054142</v>
      </c>
      <c r="AC23" s="81">
        <v>0.85622369840285639</v>
      </c>
      <c r="AD23" s="81">
        <v>0.90206927852990992</v>
      </c>
      <c r="AE23" s="81">
        <v>0.94717543228933831</v>
      </c>
      <c r="AF23" s="81">
        <v>0.99196808909281864</v>
      </c>
      <c r="AG23" s="81">
        <v>1.0374768723634715</v>
      </c>
      <c r="AH23" s="81">
        <v>1.0831154221642165</v>
      </c>
      <c r="AI23" s="81">
        <v>1.1278438119290248</v>
      </c>
      <c r="AJ23" s="81">
        <v>1.1711903801049732</v>
      </c>
      <c r="AK23" s="81">
        <v>1.2008535313673103</v>
      </c>
    </row>
    <row r="24" spans="1:37" ht="15" outlineLevel="2" x14ac:dyDescent="0.25">
      <c r="A24" s="79" t="s">
        <v>161</v>
      </c>
      <c r="B24" s="79" t="s">
        <v>162</v>
      </c>
      <c r="C24" s="79" t="s">
        <v>172</v>
      </c>
      <c r="D24" s="79" t="s">
        <v>170</v>
      </c>
      <c r="E24" s="80" t="s">
        <v>85</v>
      </c>
      <c r="F24" s="80" t="s">
        <v>223</v>
      </c>
      <c r="G24" s="81" t="s">
        <v>416</v>
      </c>
      <c r="H24" s="81" t="s">
        <v>416</v>
      </c>
      <c r="I24" s="81" t="s">
        <v>416</v>
      </c>
      <c r="J24" s="81" t="s">
        <v>416</v>
      </c>
      <c r="K24" s="81" t="s">
        <v>416</v>
      </c>
      <c r="L24" s="81" t="s">
        <v>416</v>
      </c>
      <c r="M24" s="81" t="s">
        <v>416</v>
      </c>
      <c r="N24" s="81" t="s">
        <v>416</v>
      </c>
      <c r="O24" s="81" t="s">
        <v>416</v>
      </c>
      <c r="P24" s="81" t="s">
        <v>416</v>
      </c>
      <c r="Q24" s="81" t="s">
        <v>416</v>
      </c>
      <c r="R24" s="81" t="s">
        <v>416</v>
      </c>
      <c r="S24" s="81" t="s">
        <v>416</v>
      </c>
      <c r="T24" s="81" t="s">
        <v>416</v>
      </c>
      <c r="U24" s="81" t="s">
        <v>416</v>
      </c>
      <c r="V24" s="81" t="s">
        <v>416</v>
      </c>
      <c r="W24" s="81" t="s">
        <v>416</v>
      </c>
      <c r="X24" s="81" t="s">
        <v>416</v>
      </c>
      <c r="Y24" s="81" t="s">
        <v>416</v>
      </c>
      <c r="Z24" s="81" t="s">
        <v>416</v>
      </c>
      <c r="AA24" s="81" t="s">
        <v>416</v>
      </c>
      <c r="AB24" s="81" t="s">
        <v>416</v>
      </c>
      <c r="AC24" s="81" t="s">
        <v>416</v>
      </c>
      <c r="AD24" s="81" t="s">
        <v>416</v>
      </c>
      <c r="AE24" s="81" t="s">
        <v>416</v>
      </c>
      <c r="AF24" s="81">
        <v>0.80069016274405647</v>
      </c>
      <c r="AG24" s="81">
        <v>0.84772826555858771</v>
      </c>
      <c r="AH24" s="81">
        <v>0.89544558773253646</v>
      </c>
      <c r="AI24" s="81">
        <v>0.94152011875854724</v>
      </c>
      <c r="AJ24" s="81">
        <v>0.98514849531976456</v>
      </c>
      <c r="AK24" s="81">
        <v>1.016384669436821</v>
      </c>
    </row>
    <row r="25" spans="1:37" ht="15" outlineLevel="2" x14ac:dyDescent="0.25">
      <c r="A25" s="82" t="s">
        <v>161</v>
      </c>
      <c r="B25" s="82" t="s">
        <v>162</v>
      </c>
      <c r="C25" s="82" t="s">
        <v>172</v>
      </c>
      <c r="D25" s="82" t="s">
        <v>171</v>
      </c>
      <c r="E25" s="83" t="s">
        <v>85</v>
      </c>
      <c r="F25" s="80" t="s">
        <v>223</v>
      </c>
      <c r="G25" s="81" t="s">
        <v>416</v>
      </c>
      <c r="H25" s="81" t="s">
        <v>416</v>
      </c>
      <c r="I25" s="81" t="s">
        <v>416</v>
      </c>
      <c r="J25" s="81" t="s">
        <v>416</v>
      </c>
      <c r="K25" s="81" t="s">
        <v>416</v>
      </c>
      <c r="L25" s="81" t="s">
        <v>416</v>
      </c>
      <c r="M25" s="81" t="s">
        <v>416</v>
      </c>
      <c r="N25" s="81" t="s">
        <v>416</v>
      </c>
      <c r="O25" s="81" t="s">
        <v>416</v>
      </c>
      <c r="P25" s="81" t="s">
        <v>416</v>
      </c>
      <c r="Q25" s="81" t="s">
        <v>416</v>
      </c>
      <c r="R25" s="81" t="s">
        <v>416</v>
      </c>
      <c r="S25" s="81" t="s">
        <v>416</v>
      </c>
      <c r="T25" s="81" t="s">
        <v>416</v>
      </c>
      <c r="U25" s="81" t="s">
        <v>416</v>
      </c>
      <c r="V25" s="81" t="s">
        <v>416</v>
      </c>
      <c r="W25" s="81" t="s">
        <v>416</v>
      </c>
      <c r="X25" s="81" t="s">
        <v>416</v>
      </c>
      <c r="Y25" s="81" t="s">
        <v>416</v>
      </c>
      <c r="Z25" s="81" t="s">
        <v>416</v>
      </c>
      <c r="AA25" s="81" t="s">
        <v>416</v>
      </c>
      <c r="AB25" s="81" t="s">
        <v>416</v>
      </c>
      <c r="AC25" s="81" t="s">
        <v>416</v>
      </c>
      <c r="AD25" s="81" t="s">
        <v>416</v>
      </c>
      <c r="AE25" s="81" t="s">
        <v>416</v>
      </c>
      <c r="AF25" s="81" t="s">
        <v>416</v>
      </c>
      <c r="AG25" s="81" t="s">
        <v>416</v>
      </c>
      <c r="AH25" s="81" t="s">
        <v>416</v>
      </c>
      <c r="AI25" s="81" t="s">
        <v>416</v>
      </c>
      <c r="AJ25" s="81">
        <v>0.89682378940850527</v>
      </c>
      <c r="AK25" s="81">
        <v>0.92867554833499144</v>
      </c>
    </row>
    <row r="26" spans="1:37" ht="15" outlineLevel="2" x14ac:dyDescent="0.25">
      <c r="A26" s="79" t="s">
        <v>161</v>
      </c>
      <c r="B26" s="79" t="s">
        <v>162</v>
      </c>
      <c r="C26" s="79" t="s">
        <v>173</v>
      </c>
      <c r="D26" s="79" t="s">
        <v>94</v>
      </c>
      <c r="E26" s="80" t="s">
        <v>85</v>
      </c>
      <c r="F26" s="80" t="s">
        <v>223</v>
      </c>
      <c r="G26" s="81" t="s">
        <v>416</v>
      </c>
      <c r="H26" s="81" t="s">
        <v>416</v>
      </c>
      <c r="I26" s="81" t="s">
        <v>416</v>
      </c>
      <c r="J26" s="81" t="s">
        <v>416</v>
      </c>
      <c r="K26" s="81" t="s">
        <v>416</v>
      </c>
      <c r="L26" s="81" t="s">
        <v>416</v>
      </c>
      <c r="M26" s="81" t="s">
        <v>416</v>
      </c>
      <c r="N26" s="81" t="s">
        <v>416</v>
      </c>
      <c r="O26" s="81" t="s">
        <v>416</v>
      </c>
      <c r="P26" s="81" t="s">
        <v>416</v>
      </c>
      <c r="Q26" s="81" t="s">
        <v>416</v>
      </c>
      <c r="R26" s="81" t="s">
        <v>416</v>
      </c>
      <c r="S26" s="81" t="s">
        <v>416</v>
      </c>
      <c r="T26" s="81" t="s">
        <v>416</v>
      </c>
      <c r="U26" s="81" t="s">
        <v>416</v>
      </c>
      <c r="V26" s="81" t="s">
        <v>416</v>
      </c>
      <c r="W26" s="81" t="s">
        <v>416</v>
      </c>
      <c r="X26" s="81" t="s">
        <v>416</v>
      </c>
      <c r="Y26" s="81" t="s">
        <v>416</v>
      </c>
      <c r="Z26" s="81" t="s">
        <v>416</v>
      </c>
      <c r="AA26" s="81" t="s">
        <v>416</v>
      </c>
      <c r="AB26" s="81" t="s">
        <v>416</v>
      </c>
      <c r="AC26" s="81" t="s">
        <v>416</v>
      </c>
      <c r="AD26" s="81" t="s">
        <v>416</v>
      </c>
      <c r="AE26" s="81" t="s">
        <v>416</v>
      </c>
      <c r="AF26" s="81" t="s">
        <v>416</v>
      </c>
      <c r="AG26" s="81" t="s">
        <v>416</v>
      </c>
      <c r="AH26" s="81" t="s">
        <v>416</v>
      </c>
      <c r="AI26" s="81" t="s">
        <v>416</v>
      </c>
      <c r="AJ26" s="81" t="s">
        <v>416</v>
      </c>
      <c r="AK26" s="81" t="s">
        <v>416</v>
      </c>
    </row>
    <row r="27" spans="1:37" ht="15" outlineLevel="2" x14ac:dyDescent="0.25">
      <c r="A27" s="82" t="s">
        <v>161</v>
      </c>
      <c r="B27" s="82" t="s">
        <v>162</v>
      </c>
      <c r="C27" s="82" t="s">
        <v>173</v>
      </c>
      <c r="D27" s="82" t="s">
        <v>95</v>
      </c>
      <c r="E27" s="83" t="s">
        <v>85</v>
      </c>
      <c r="F27" s="80" t="s">
        <v>223</v>
      </c>
      <c r="G27" s="81">
        <v>7.5500000000000016</v>
      </c>
      <c r="H27" s="81">
        <v>7.55</v>
      </c>
      <c r="I27" s="81">
        <v>7.549999999999998</v>
      </c>
      <c r="J27" s="81">
        <v>7.55</v>
      </c>
      <c r="K27" s="81">
        <v>7.55</v>
      </c>
      <c r="L27" s="81">
        <v>7.549999999999998</v>
      </c>
      <c r="M27" s="81">
        <v>7.55</v>
      </c>
      <c r="N27" s="81" t="s">
        <v>416</v>
      </c>
      <c r="O27" s="81" t="s">
        <v>416</v>
      </c>
      <c r="P27" s="81" t="s">
        <v>416</v>
      </c>
      <c r="Q27" s="81" t="s">
        <v>416</v>
      </c>
      <c r="R27" s="81" t="s">
        <v>416</v>
      </c>
      <c r="S27" s="81" t="s">
        <v>416</v>
      </c>
      <c r="T27" s="81" t="s">
        <v>416</v>
      </c>
      <c r="U27" s="81" t="s">
        <v>416</v>
      </c>
      <c r="V27" s="81" t="s">
        <v>416</v>
      </c>
      <c r="W27" s="81" t="s">
        <v>416</v>
      </c>
      <c r="X27" s="81" t="s">
        <v>416</v>
      </c>
      <c r="Y27" s="81" t="s">
        <v>416</v>
      </c>
      <c r="Z27" s="81" t="s">
        <v>416</v>
      </c>
      <c r="AA27" s="81" t="s">
        <v>416</v>
      </c>
      <c r="AB27" s="81" t="s">
        <v>416</v>
      </c>
      <c r="AC27" s="81" t="s">
        <v>416</v>
      </c>
      <c r="AD27" s="81" t="s">
        <v>416</v>
      </c>
      <c r="AE27" s="81" t="s">
        <v>416</v>
      </c>
      <c r="AF27" s="81" t="s">
        <v>416</v>
      </c>
      <c r="AG27" s="81" t="s">
        <v>416</v>
      </c>
      <c r="AH27" s="81" t="s">
        <v>416</v>
      </c>
      <c r="AI27" s="81" t="s">
        <v>416</v>
      </c>
      <c r="AJ27" s="81" t="s">
        <v>416</v>
      </c>
      <c r="AK27" s="81" t="s">
        <v>416</v>
      </c>
    </row>
    <row r="28" spans="1:37" ht="15" outlineLevel="2" x14ac:dyDescent="0.25">
      <c r="A28" s="79" t="s">
        <v>161</v>
      </c>
      <c r="B28" s="79" t="s">
        <v>162</v>
      </c>
      <c r="C28" s="79" t="s">
        <v>173</v>
      </c>
      <c r="D28" s="79" t="s">
        <v>96</v>
      </c>
      <c r="E28" s="80" t="s">
        <v>85</v>
      </c>
      <c r="F28" s="80" t="s">
        <v>223</v>
      </c>
      <c r="G28" s="81">
        <v>7.5500000000000016</v>
      </c>
      <c r="H28" s="81">
        <v>7.55</v>
      </c>
      <c r="I28" s="81">
        <v>7.55</v>
      </c>
      <c r="J28" s="81">
        <v>7.5500000000000016</v>
      </c>
      <c r="K28" s="81">
        <v>7.55</v>
      </c>
      <c r="L28" s="81">
        <v>7.55</v>
      </c>
      <c r="M28" s="81">
        <v>7.55</v>
      </c>
      <c r="N28" s="81">
        <v>7.55</v>
      </c>
      <c r="O28" s="81">
        <v>7.55</v>
      </c>
      <c r="P28" s="81">
        <v>7.549999999999998</v>
      </c>
      <c r="Q28" s="81">
        <v>7.549999999999998</v>
      </c>
      <c r="R28" s="81">
        <v>7.5500000000000016</v>
      </c>
      <c r="S28" s="81" t="s">
        <v>416</v>
      </c>
      <c r="T28" s="81" t="s">
        <v>416</v>
      </c>
      <c r="U28" s="81" t="s">
        <v>416</v>
      </c>
      <c r="V28" s="81" t="s">
        <v>416</v>
      </c>
      <c r="W28" s="81" t="s">
        <v>416</v>
      </c>
      <c r="X28" s="81" t="s">
        <v>416</v>
      </c>
      <c r="Y28" s="81" t="s">
        <v>416</v>
      </c>
      <c r="Z28" s="81" t="s">
        <v>416</v>
      </c>
      <c r="AA28" s="81" t="s">
        <v>416</v>
      </c>
      <c r="AB28" s="81" t="s">
        <v>416</v>
      </c>
      <c r="AC28" s="81" t="s">
        <v>416</v>
      </c>
      <c r="AD28" s="81" t="s">
        <v>416</v>
      </c>
      <c r="AE28" s="81" t="s">
        <v>416</v>
      </c>
      <c r="AF28" s="81" t="s">
        <v>416</v>
      </c>
      <c r="AG28" s="81" t="s">
        <v>416</v>
      </c>
      <c r="AH28" s="81" t="s">
        <v>416</v>
      </c>
      <c r="AI28" s="81" t="s">
        <v>416</v>
      </c>
      <c r="AJ28" s="81" t="s">
        <v>416</v>
      </c>
      <c r="AK28" s="81" t="s">
        <v>416</v>
      </c>
    </row>
    <row r="29" spans="1:37" ht="15" outlineLevel="2" x14ac:dyDescent="0.25">
      <c r="A29" s="82" t="s">
        <v>161</v>
      </c>
      <c r="B29" s="82" t="s">
        <v>162</v>
      </c>
      <c r="C29" s="82" t="s">
        <v>173</v>
      </c>
      <c r="D29" s="82" t="s">
        <v>97</v>
      </c>
      <c r="E29" s="83" t="s">
        <v>85</v>
      </c>
      <c r="F29" s="80" t="s">
        <v>223</v>
      </c>
      <c r="G29" s="81">
        <v>7.55</v>
      </c>
      <c r="H29" s="81">
        <v>7.55</v>
      </c>
      <c r="I29" s="81">
        <v>7.549999999999998</v>
      </c>
      <c r="J29" s="81">
        <v>7.549999999999998</v>
      </c>
      <c r="K29" s="81">
        <v>7.55</v>
      </c>
      <c r="L29" s="81">
        <v>7.549999999999998</v>
      </c>
      <c r="M29" s="81">
        <v>7.549999999999998</v>
      </c>
      <c r="N29" s="81">
        <v>7.55</v>
      </c>
      <c r="O29" s="81">
        <v>7.55</v>
      </c>
      <c r="P29" s="81">
        <v>7.55</v>
      </c>
      <c r="Q29" s="81">
        <v>7.549999999999998</v>
      </c>
      <c r="R29" s="81">
        <v>7.549999999999998</v>
      </c>
      <c r="S29" s="81">
        <v>7.55</v>
      </c>
      <c r="T29" s="81">
        <v>7.55</v>
      </c>
      <c r="U29" s="81">
        <v>7.55</v>
      </c>
      <c r="V29" s="81" t="s">
        <v>416</v>
      </c>
      <c r="W29" s="81" t="s">
        <v>416</v>
      </c>
      <c r="X29" s="81" t="s">
        <v>416</v>
      </c>
      <c r="Y29" s="81" t="s">
        <v>416</v>
      </c>
      <c r="Z29" s="81" t="s">
        <v>416</v>
      </c>
      <c r="AA29" s="81" t="s">
        <v>416</v>
      </c>
      <c r="AB29" s="81" t="s">
        <v>416</v>
      </c>
      <c r="AC29" s="81" t="s">
        <v>416</v>
      </c>
      <c r="AD29" s="81" t="s">
        <v>416</v>
      </c>
      <c r="AE29" s="81" t="s">
        <v>416</v>
      </c>
      <c r="AF29" s="81" t="s">
        <v>416</v>
      </c>
      <c r="AG29" s="81" t="s">
        <v>416</v>
      </c>
      <c r="AH29" s="81" t="s">
        <v>416</v>
      </c>
      <c r="AI29" s="81" t="s">
        <v>416</v>
      </c>
      <c r="AJ29" s="81" t="s">
        <v>416</v>
      </c>
      <c r="AK29" s="81" t="s">
        <v>416</v>
      </c>
    </row>
    <row r="30" spans="1:37" ht="15" outlineLevel="2" x14ac:dyDescent="0.25">
      <c r="A30" s="79" t="s">
        <v>161</v>
      </c>
      <c r="B30" s="79" t="s">
        <v>162</v>
      </c>
      <c r="C30" s="79" t="s">
        <v>173</v>
      </c>
      <c r="D30" s="79" t="s">
        <v>98</v>
      </c>
      <c r="E30" s="80" t="s">
        <v>85</v>
      </c>
      <c r="F30" s="80" t="s">
        <v>223</v>
      </c>
      <c r="G30" s="81">
        <v>7.55</v>
      </c>
      <c r="H30" s="81">
        <v>7.55</v>
      </c>
      <c r="I30" s="81">
        <v>7.55</v>
      </c>
      <c r="J30" s="81">
        <v>7.5500000000000016</v>
      </c>
      <c r="K30" s="81">
        <v>7.55</v>
      </c>
      <c r="L30" s="81">
        <v>7.55</v>
      </c>
      <c r="M30" s="81">
        <v>7.549999999999998</v>
      </c>
      <c r="N30" s="81">
        <v>7.55</v>
      </c>
      <c r="O30" s="81">
        <v>7.5500000000000016</v>
      </c>
      <c r="P30" s="81">
        <v>7.549999999999998</v>
      </c>
      <c r="Q30" s="81">
        <v>7.55</v>
      </c>
      <c r="R30" s="81">
        <v>7.5500000000000016</v>
      </c>
      <c r="S30" s="81">
        <v>7.55</v>
      </c>
      <c r="T30" s="81">
        <v>7.5500000000000016</v>
      </c>
      <c r="U30" s="81">
        <v>7.5500000000000016</v>
      </c>
      <c r="V30" s="81">
        <v>7.549999999999998</v>
      </c>
      <c r="W30" s="81">
        <v>7.55</v>
      </c>
      <c r="X30" s="81">
        <v>7.55</v>
      </c>
      <c r="Y30" s="81">
        <v>7.55</v>
      </c>
      <c r="Z30" s="81">
        <v>7.55</v>
      </c>
      <c r="AA30" s="81">
        <v>7.55</v>
      </c>
      <c r="AB30" s="81">
        <v>7.55</v>
      </c>
      <c r="AC30" s="81">
        <v>7.549999999999998</v>
      </c>
      <c r="AD30" s="81">
        <v>7.55</v>
      </c>
      <c r="AE30" s="81">
        <v>7.55</v>
      </c>
      <c r="AF30" s="81">
        <v>7.55</v>
      </c>
      <c r="AG30" s="81">
        <v>7.5500000000000016</v>
      </c>
      <c r="AH30" s="81">
        <v>7.55</v>
      </c>
      <c r="AI30" s="81">
        <v>7.55</v>
      </c>
      <c r="AJ30" s="81">
        <v>7.55</v>
      </c>
      <c r="AK30" s="81">
        <v>7.55</v>
      </c>
    </row>
    <row r="31" spans="1:37" ht="15" outlineLevel="2" x14ac:dyDescent="0.25">
      <c r="A31" s="82" t="s">
        <v>161</v>
      </c>
      <c r="B31" s="82" t="s">
        <v>162</v>
      </c>
      <c r="C31" s="82" t="s">
        <v>173</v>
      </c>
      <c r="D31" s="82" t="s">
        <v>165</v>
      </c>
      <c r="E31" s="83" t="s">
        <v>85</v>
      </c>
      <c r="F31" s="80" t="s">
        <v>223</v>
      </c>
      <c r="G31" s="81" t="s">
        <v>416</v>
      </c>
      <c r="H31" s="81" t="s">
        <v>416</v>
      </c>
      <c r="I31" s="81">
        <v>30.666809510512504</v>
      </c>
      <c r="J31" s="81">
        <v>42.986679392130412</v>
      </c>
      <c r="K31" s="81">
        <v>55.233479875738851</v>
      </c>
      <c r="L31" s="81">
        <v>67.800191923236255</v>
      </c>
      <c r="M31" s="81">
        <v>81.317689244559759</v>
      </c>
      <c r="N31" s="81">
        <v>95.92151742304172</v>
      </c>
      <c r="O31" s="81">
        <v>111.04251469331999</v>
      </c>
      <c r="P31" s="81">
        <v>27.43807827337389</v>
      </c>
      <c r="Q31" s="81">
        <v>28.774364407542606</v>
      </c>
      <c r="R31" s="81">
        <v>30.077142852580415</v>
      </c>
      <c r="S31" s="81">
        <v>30.228996911349988</v>
      </c>
      <c r="T31" s="81">
        <v>30.228996911349995</v>
      </c>
      <c r="U31" s="81">
        <v>30.228996911349995</v>
      </c>
      <c r="V31" s="81">
        <v>30.228996911349995</v>
      </c>
      <c r="W31" s="81">
        <v>30.228996911349995</v>
      </c>
      <c r="X31" s="81">
        <v>30.228996911349995</v>
      </c>
      <c r="Y31" s="81">
        <v>12.671681729100001</v>
      </c>
      <c r="Z31" s="81">
        <v>12.671681729100003</v>
      </c>
      <c r="AA31" s="81">
        <v>12.671681729100003</v>
      </c>
      <c r="AB31" s="81">
        <v>12.671681729099999</v>
      </c>
      <c r="AC31" s="81">
        <v>12.671681729100001</v>
      </c>
      <c r="AD31" s="81">
        <v>12.671681729100003</v>
      </c>
      <c r="AE31" s="81">
        <v>12.671681729100003</v>
      </c>
      <c r="AF31" s="81">
        <v>12.671681729100001</v>
      </c>
      <c r="AG31" s="81">
        <v>12.671681729100003</v>
      </c>
      <c r="AH31" s="81">
        <v>12.671681729099999</v>
      </c>
      <c r="AI31" s="81">
        <v>12.671681729099996</v>
      </c>
      <c r="AJ31" s="81">
        <v>12.671681729100001</v>
      </c>
      <c r="AK31" s="81">
        <v>12.671681729100001</v>
      </c>
    </row>
    <row r="32" spans="1:37" ht="15" outlineLevel="2" x14ac:dyDescent="0.25">
      <c r="A32" s="79" t="s">
        <v>161</v>
      </c>
      <c r="B32" s="79" t="s">
        <v>162</v>
      </c>
      <c r="C32" s="79" t="s">
        <v>173</v>
      </c>
      <c r="D32" s="79" t="s">
        <v>166</v>
      </c>
      <c r="E32" s="80" t="s">
        <v>85</v>
      </c>
      <c r="F32" s="80" t="s">
        <v>223</v>
      </c>
      <c r="G32" s="81" t="s">
        <v>416</v>
      </c>
      <c r="H32" s="81" t="s">
        <v>416</v>
      </c>
      <c r="I32" s="81" t="s">
        <v>416</v>
      </c>
      <c r="J32" s="81" t="s">
        <v>416</v>
      </c>
      <c r="K32" s="81" t="s">
        <v>416</v>
      </c>
      <c r="L32" s="81" t="s">
        <v>416</v>
      </c>
      <c r="M32" s="81" t="s">
        <v>416</v>
      </c>
      <c r="N32" s="81">
        <v>12.080166658766089</v>
      </c>
      <c r="O32" s="81">
        <v>13.009519379181462</v>
      </c>
      <c r="P32" s="81">
        <v>9.485629571703333</v>
      </c>
      <c r="Q32" s="81">
        <v>9.9203523859759528</v>
      </c>
      <c r="R32" s="81">
        <v>10.35772942150135</v>
      </c>
      <c r="S32" s="81">
        <v>10.780567973036375</v>
      </c>
      <c r="T32" s="81">
        <v>11.180000394834854</v>
      </c>
      <c r="U32" s="81">
        <v>11.568168569054075</v>
      </c>
      <c r="V32" s="81">
        <v>11.947936781391707</v>
      </c>
      <c r="W32" s="81">
        <v>12.283836549587502</v>
      </c>
      <c r="X32" s="81">
        <v>12.283836549587502</v>
      </c>
      <c r="Y32" s="81">
        <v>7.0885658919500001</v>
      </c>
      <c r="Z32" s="81">
        <v>7.0885658919500001</v>
      </c>
      <c r="AA32" s="81">
        <v>7.0885658919499992</v>
      </c>
      <c r="AB32" s="81">
        <v>7.0885658919499992</v>
      </c>
      <c r="AC32" s="81">
        <v>7.0885658919500001</v>
      </c>
      <c r="AD32" s="81">
        <v>7.0885658919500001</v>
      </c>
      <c r="AE32" s="81">
        <v>7.0885658919499992</v>
      </c>
      <c r="AF32" s="81">
        <v>7.0885658919500001</v>
      </c>
      <c r="AG32" s="81">
        <v>7.0885658919499992</v>
      </c>
      <c r="AH32" s="81">
        <v>7.0885658919500001</v>
      </c>
      <c r="AI32" s="81">
        <v>7.0885658919500001</v>
      </c>
      <c r="AJ32" s="81">
        <v>7.0885658919500001</v>
      </c>
      <c r="AK32" s="81">
        <v>7.0885658919499992</v>
      </c>
    </row>
    <row r="33" spans="1:37" ht="15" outlineLevel="2" x14ac:dyDescent="0.25">
      <c r="A33" s="82" t="s">
        <v>161</v>
      </c>
      <c r="B33" s="82" t="s">
        <v>162</v>
      </c>
      <c r="C33" s="82" t="s">
        <v>173</v>
      </c>
      <c r="D33" s="82" t="s">
        <v>167</v>
      </c>
      <c r="E33" s="83" t="s">
        <v>85</v>
      </c>
      <c r="F33" s="80" t="s">
        <v>223</v>
      </c>
      <c r="G33" s="81" t="s">
        <v>416</v>
      </c>
      <c r="H33" s="81" t="s">
        <v>416</v>
      </c>
      <c r="I33" s="81" t="s">
        <v>416</v>
      </c>
      <c r="J33" s="81" t="s">
        <v>416</v>
      </c>
      <c r="K33" s="81" t="s">
        <v>416</v>
      </c>
      <c r="L33" s="81" t="s">
        <v>416</v>
      </c>
      <c r="M33" s="81" t="s">
        <v>416</v>
      </c>
      <c r="N33" s="81" t="s">
        <v>416</v>
      </c>
      <c r="O33" s="81" t="s">
        <v>416</v>
      </c>
      <c r="P33" s="81" t="s">
        <v>416</v>
      </c>
      <c r="Q33" s="81" t="s">
        <v>416</v>
      </c>
      <c r="R33" s="81" t="s">
        <v>416</v>
      </c>
      <c r="S33" s="81">
        <v>4.2720510949740209</v>
      </c>
      <c r="T33" s="81">
        <v>4.3887917524316835</v>
      </c>
      <c r="U33" s="81">
        <v>4.5034165261558901</v>
      </c>
      <c r="V33" s="81">
        <v>4.6190316514745149</v>
      </c>
      <c r="W33" s="81">
        <v>4.7302777815045527</v>
      </c>
      <c r="X33" s="81">
        <v>3.6880895540505043</v>
      </c>
      <c r="Y33" s="81">
        <v>2.293670734718511</v>
      </c>
      <c r="Z33" s="81">
        <v>2.3251057962710844</v>
      </c>
      <c r="AA33" s="81">
        <v>2.3539152476628127</v>
      </c>
      <c r="AB33" s="81">
        <v>2.3643804681749998</v>
      </c>
      <c r="AC33" s="81">
        <v>2.3643804681749994</v>
      </c>
      <c r="AD33" s="81">
        <v>2.3643804681749998</v>
      </c>
      <c r="AE33" s="81">
        <v>2.3643804681749994</v>
      </c>
      <c r="AF33" s="81">
        <v>2.3643804681749998</v>
      </c>
      <c r="AG33" s="81">
        <v>2.3643804681749998</v>
      </c>
      <c r="AH33" s="81">
        <v>2.3643804681750002</v>
      </c>
      <c r="AI33" s="81">
        <v>2.3643804681749998</v>
      </c>
      <c r="AJ33" s="81">
        <v>2.3643804681750002</v>
      </c>
      <c r="AK33" s="81">
        <v>2.3643804681750002</v>
      </c>
    </row>
    <row r="34" spans="1:37" ht="15" outlineLevel="2" x14ac:dyDescent="0.25">
      <c r="A34" s="79" t="s">
        <v>161</v>
      </c>
      <c r="B34" s="79" t="s">
        <v>162</v>
      </c>
      <c r="C34" s="79" t="s">
        <v>173</v>
      </c>
      <c r="D34" s="79" t="s">
        <v>168</v>
      </c>
      <c r="E34" s="80" t="s">
        <v>85</v>
      </c>
      <c r="F34" s="80" t="s">
        <v>223</v>
      </c>
      <c r="G34" s="81" t="s">
        <v>416</v>
      </c>
      <c r="H34" s="81" t="s">
        <v>416</v>
      </c>
      <c r="I34" s="81" t="s">
        <v>416</v>
      </c>
      <c r="J34" s="81" t="s">
        <v>416</v>
      </c>
      <c r="K34" s="81" t="s">
        <v>416</v>
      </c>
      <c r="L34" s="81" t="s">
        <v>416</v>
      </c>
      <c r="M34" s="81" t="s">
        <v>416</v>
      </c>
      <c r="N34" s="81" t="s">
        <v>416</v>
      </c>
      <c r="O34" s="81" t="s">
        <v>416</v>
      </c>
      <c r="P34" s="81" t="s">
        <v>416</v>
      </c>
      <c r="Q34" s="81" t="s">
        <v>416</v>
      </c>
      <c r="R34" s="81" t="s">
        <v>416</v>
      </c>
      <c r="S34" s="81" t="s">
        <v>416</v>
      </c>
      <c r="T34" s="81" t="s">
        <v>416</v>
      </c>
      <c r="U34" s="81" t="s">
        <v>416</v>
      </c>
      <c r="V34" s="81" t="s">
        <v>416</v>
      </c>
      <c r="W34" s="81">
        <v>4.0923675305242728</v>
      </c>
      <c r="X34" s="81">
        <v>2.1313607688549667</v>
      </c>
      <c r="Y34" s="81">
        <v>1.5419585231768438</v>
      </c>
      <c r="Z34" s="81">
        <v>1.5647272191430168</v>
      </c>
      <c r="AA34" s="81">
        <v>1.5860674616913584</v>
      </c>
      <c r="AB34" s="81">
        <v>1.6077980275565564</v>
      </c>
      <c r="AC34" s="81">
        <v>1.6284647449120293</v>
      </c>
      <c r="AD34" s="81">
        <v>1.6481662697591375</v>
      </c>
      <c r="AE34" s="81">
        <v>1.6679597087782585</v>
      </c>
      <c r="AF34" s="81">
        <v>1.6860735028258595</v>
      </c>
      <c r="AG34" s="81">
        <v>1.7031942191056635</v>
      </c>
      <c r="AH34" s="81">
        <v>1.7203207539747394</v>
      </c>
      <c r="AI34" s="81">
        <v>1.7366210152559538</v>
      </c>
      <c r="AJ34" s="81">
        <v>1.7373925527624994</v>
      </c>
      <c r="AK34" s="81">
        <v>1.7373925527624994</v>
      </c>
    </row>
    <row r="35" spans="1:37" ht="15" outlineLevel="2" x14ac:dyDescent="0.25">
      <c r="A35" s="82" t="s">
        <v>161</v>
      </c>
      <c r="B35" s="82" t="s">
        <v>162</v>
      </c>
      <c r="C35" s="82" t="s">
        <v>173</v>
      </c>
      <c r="D35" s="82" t="s">
        <v>169</v>
      </c>
      <c r="E35" s="83" t="s">
        <v>85</v>
      </c>
      <c r="F35" s="80" t="s">
        <v>223</v>
      </c>
      <c r="G35" s="81" t="s">
        <v>416</v>
      </c>
      <c r="H35" s="81" t="s">
        <v>416</v>
      </c>
      <c r="I35" s="81" t="s">
        <v>416</v>
      </c>
      <c r="J35" s="81" t="s">
        <v>416</v>
      </c>
      <c r="K35" s="81" t="s">
        <v>416</v>
      </c>
      <c r="L35" s="81" t="s">
        <v>416</v>
      </c>
      <c r="M35" s="81" t="s">
        <v>416</v>
      </c>
      <c r="N35" s="81" t="s">
        <v>416</v>
      </c>
      <c r="O35" s="81" t="s">
        <v>416</v>
      </c>
      <c r="P35" s="81" t="s">
        <v>416</v>
      </c>
      <c r="Q35" s="81" t="s">
        <v>416</v>
      </c>
      <c r="R35" s="81" t="s">
        <v>416</v>
      </c>
      <c r="S35" s="81" t="s">
        <v>416</v>
      </c>
      <c r="T35" s="81" t="s">
        <v>416</v>
      </c>
      <c r="U35" s="81" t="s">
        <v>416</v>
      </c>
      <c r="V35" s="81" t="s">
        <v>416</v>
      </c>
      <c r="W35" s="81" t="s">
        <v>416</v>
      </c>
      <c r="X35" s="81" t="s">
        <v>416</v>
      </c>
      <c r="Y35" s="81" t="s">
        <v>416</v>
      </c>
      <c r="Z35" s="81" t="s">
        <v>416</v>
      </c>
      <c r="AA35" s="81" t="s">
        <v>416</v>
      </c>
      <c r="AB35" s="81">
        <v>0.80230256364847208</v>
      </c>
      <c r="AC35" s="81">
        <v>0.84386785246440066</v>
      </c>
      <c r="AD35" s="81">
        <v>0.88369767689710177</v>
      </c>
      <c r="AE35" s="81">
        <v>0.92333703989288807</v>
      </c>
      <c r="AF35" s="81">
        <v>0.96293518059154981</v>
      </c>
      <c r="AG35" s="81">
        <v>1.00420887745998</v>
      </c>
      <c r="AH35" s="81">
        <v>1.0451960353257812</v>
      </c>
      <c r="AI35" s="81">
        <v>1.0859567806071468</v>
      </c>
      <c r="AJ35" s="81">
        <v>1.1228545028494674</v>
      </c>
      <c r="AK35" s="81">
        <v>1.1480092252022673</v>
      </c>
    </row>
    <row r="36" spans="1:37" ht="15" outlineLevel="2" x14ac:dyDescent="0.25">
      <c r="A36" s="79" t="s">
        <v>161</v>
      </c>
      <c r="B36" s="79" t="s">
        <v>162</v>
      </c>
      <c r="C36" s="79" t="s">
        <v>173</v>
      </c>
      <c r="D36" s="79" t="s">
        <v>170</v>
      </c>
      <c r="E36" s="80" t="s">
        <v>85</v>
      </c>
      <c r="F36" s="80" t="s">
        <v>223</v>
      </c>
      <c r="G36" s="81" t="s">
        <v>416</v>
      </c>
      <c r="H36" s="81" t="s">
        <v>416</v>
      </c>
      <c r="I36" s="81" t="s">
        <v>416</v>
      </c>
      <c r="J36" s="81" t="s">
        <v>416</v>
      </c>
      <c r="K36" s="81" t="s">
        <v>416</v>
      </c>
      <c r="L36" s="81" t="s">
        <v>416</v>
      </c>
      <c r="M36" s="81" t="s">
        <v>416</v>
      </c>
      <c r="N36" s="81" t="s">
        <v>416</v>
      </c>
      <c r="O36" s="81" t="s">
        <v>416</v>
      </c>
      <c r="P36" s="81" t="s">
        <v>416</v>
      </c>
      <c r="Q36" s="81" t="s">
        <v>416</v>
      </c>
      <c r="R36" s="81" t="s">
        <v>416</v>
      </c>
      <c r="S36" s="81" t="s">
        <v>416</v>
      </c>
      <c r="T36" s="81" t="s">
        <v>416</v>
      </c>
      <c r="U36" s="81" t="s">
        <v>416</v>
      </c>
      <c r="V36" s="81" t="s">
        <v>416</v>
      </c>
      <c r="W36" s="81" t="s">
        <v>416</v>
      </c>
      <c r="X36" s="81" t="s">
        <v>416</v>
      </c>
      <c r="Y36" s="81" t="s">
        <v>416</v>
      </c>
      <c r="Z36" s="81" t="s">
        <v>416</v>
      </c>
      <c r="AA36" s="81" t="s">
        <v>416</v>
      </c>
      <c r="AB36" s="81" t="s">
        <v>416</v>
      </c>
      <c r="AC36" s="81" t="s">
        <v>416</v>
      </c>
      <c r="AD36" s="81" t="s">
        <v>416</v>
      </c>
      <c r="AE36" s="81" t="s">
        <v>416</v>
      </c>
      <c r="AF36" s="81">
        <v>0.80736662219584354</v>
      </c>
      <c r="AG36" s="81">
        <v>0.85746000837904501</v>
      </c>
      <c r="AH36" s="81">
        <v>0.90689951711936057</v>
      </c>
      <c r="AI36" s="81">
        <v>0.95557288728197742</v>
      </c>
      <c r="AJ36" s="81">
        <v>0.99494512740712071</v>
      </c>
      <c r="AK36" s="81">
        <v>1.0229008671316075</v>
      </c>
    </row>
    <row r="37" spans="1:37" ht="15" outlineLevel="2" x14ac:dyDescent="0.25">
      <c r="A37" s="82" t="s">
        <v>161</v>
      </c>
      <c r="B37" s="82" t="s">
        <v>162</v>
      </c>
      <c r="C37" s="82" t="s">
        <v>173</v>
      </c>
      <c r="D37" s="82" t="s">
        <v>171</v>
      </c>
      <c r="E37" s="83" t="s">
        <v>85</v>
      </c>
      <c r="F37" s="80" t="s">
        <v>223</v>
      </c>
      <c r="G37" s="81" t="s">
        <v>416</v>
      </c>
      <c r="H37" s="81" t="s">
        <v>416</v>
      </c>
      <c r="I37" s="81" t="s">
        <v>416</v>
      </c>
      <c r="J37" s="81" t="s">
        <v>416</v>
      </c>
      <c r="K37" s="81" t="s">
        <v>416</v>
      </c>
      <c r="L37" s="81" t="s">
        <v>416</v>
      </c>
      <c r="M37" s="81" t="s">
        <v>416</v>
      </c>
      <c r="N37" s="81" t="s">
        <v>416</v>
      </c>
      <c r="O37" s="81" t="s">
        <v>416</v>
      </c>
      <c r="P37" s="81" t="s">
        <v>416</v>
      </c>
      <c r="Q37" s="81" t="s">
        <v>416</v>
      </c>
      <c r="R37" s="81" t="s">
        <v>416</v>
      </c>
      <c r="S37" s="81" t="s">
        <v>416</v>
      </c>
      <c r="T37" s="81" t="s">
        <v>416</v>
      </c>
      <c r="U37" s="81" t="s">
        <v>416</v>
      </c>
      <c r="V37" s="81" t="s">
        <v>416</v>
      </c>
      <c r="W37" s="81" t="s">
        <v>416</v>
      </c>
      <c r="X37" s="81" t="s">
        <v>416</v>
      </c>
      <c r="Y37" s="81" t="s">
        <v>416</v>
      </c>
      <c r="Z37" s="81" t="s">
        <v>416</v>
      </c>
      <c r="AA37" s="81" t="s">
        <v>416</v>
      </c>
      <c r="AB37" s="81" t="s">
        <v>416</v>
      </c>
      <c r="AC37" s="81" t="s">
        <v>416</v>
      </c>
      <c r="AD37" s="81" t="s">
        <v>416</v>
      </c>
      <c r="AE37" s="81" t="s">
        <v>416</v>
      </c>
      <c r="AF37" s="81" t="s">
        <v>416</v>
      </c>
      <c r="AG37" s="81" t="s">
        <v>416</v>
      </c>
      <c r="AH37" s="81" t="s">
        <v>416</v>
      </c>
      <c r="AI37" s="81" t="s">
        <v>416</v>
      </c>
      <c r="AJ37" s="81">
        <v>0.89618787688284351</v>
      </c>
      <c r="AK37" s="81">
        <v>0.92499608908619235</v>
      </c>
    </row>
    <row r="38" spans="1:37" ht="15" outlineLevel="2" x14ac:dyDescent="0.25">
      <c r="A38" s="79" t="s">
        <v>161</v>
      </c>
      <c r="B38" s="79" t="s">
        <v>174</v>
      </c>
      <c r="C38" s="79" t="s">
        <v>163</v>
      </c>
      <c r="D38" s="79" t="s">
        <v>168</v>
      </c>
      <c r="E38" s="80" t="s">
        <v>85</v>
      </c>
      <c r="F38" s="80" t="s">
        <v>223</v>
      </c>
      <c r="G38" s="81" t="s">
        <v>416</v>
      </c>
      <c r="H38" s="81" t="s">
        <v>416</v>
      </c>
      <c r="I38" s="81" t="s">
        <v>416</v>
      </c>
      <c r="J38" s="81" t="s">
        <v>416</v>
      </c>
      <c r="K38" s="81" t="s">
        <v>416</v>
      </c>
      <c r="L38" s="81" t="s">
        <v>416</v>
      </c>
      <c r="M38" s="81" t="s">
        <v>416</v>
      </c>
      <c r="N38" s="81" t="s">
        <v>416</v>
      </c>
      <c r="O38" s="81" t="s">
        <v>416</v>
      </c>
      <c r="P38" s="81" t="s">
        <v>416</v>
      </c>
      <c r="Q38" s="81" t="s">
        <v>416</v>
      </c>
      <c r="R38" s="81" t="s">
        <v>416</v>
      </c>
      <c r="S38" s="81" t="s">
        <v>416</v>
      </c>
      <c r="T38" s="81" t="s">
        <v>416</v>
      </c>
      <c r="U38" s="81" t="s">
        <v>416</v>
      </c>
      <c r="V38" s="81" t="s">
        <v>416</v>
      </c>
      <c r="W38" s="81">
        <v>4.0899164776273338</v>
      </c>
      <c r="X38" s="81">
        <v>2.1224958508890928</v>
      </c>
      <c r="Y38" s="81">
        <v>1.538342233515158</v>
      </c>
      <c r="Z38" s="81">
        <v>1.5598563046926694</v>
      </c>
      <c r="AA38" s="81">
        <v>1.5803594572345632</v>
      </c>
      <c r="AB38" s="81">
        <v>1.6010853636612561</v>
      </c>
      <c r="AC38" s="81">
        <v>1.6208856580927611</v>
      </c>
      <c r="AD38" s="81">
        <v>1.6398008043824253</v>
      </c>
      <c r="AE38" s="81">
        <v>1.6587787911121858</v>
      </c>
      <c r="AF38" s="81">
        <v>1.6764830942785875</v>
      </c>
      <c r="AG38" s="81">
        <v>1.6939309442744885</v>
      </c>
      <c r="AH38" s="81">
        <v>1.7115076763302914</v>
      </c>
      <c r="AI38" s="81">
        <v>1.7284636434998593</v>
      </c>
      <c r="AJ38" s="81">
        <v>1.7373925527625</v>
      </c>
      <c r="AK38" s="81">
        <v>1.7373925527624996</v>
      </c>
    </row>
    <row r="39" spans="1:37" ht="15" outlineLevel="2" x14ac:dyDescent="0.25">
      <c r="A39" s="82" t="s">
        <v>161</v>
      </c>
      <c r="B39" s="82" t="s">
        <v>174</v>
      </c>
      <c r="C39" s="82" t="s">
        <v>163</v>
      </c>
      <c r="D39" s="82" t="s">
        <v>169</v>
      </c>
      <c r="E39" s="83" t="s">
        <v>85</v>
      </c>
      <c r="F39" s="80" t="s">
        <v>223</v>
      </c>
      <c r="G39" s="81" t="s">
        <v>416</v>
      </c>
      <c r="H39" s="81" t="s">
        <v>416</v>
      </c>
      <c r="I39" s="81" t="s">
        <v>416</v>
      </c>
      <c r="J39" s="81" t="s">
        <v>416</v>
      </c>
      <c r="K39" s="81" t="s">
        <v>416</v>
      </c>
      <c r="L39" s="81" t="s">
        <v>416</v>
      </c>
      <c r="M39" s="81" t="s">
        <v>416</v>
      </c>
      <c r="N39" s="81" t="s">
        <v>416</v>
      </c>
      <c r="O39" s="81" t="s">
        <v>416</v>
      </c>
      <c r="P39" s="81" t="s">
        <v>416</v>
      </c>
      <c r="Q39" s="81" t="s">
        <v>416</v>
      </c>
      <c r="R39" s="81" t="s">
        <v>416</v>
      </c>
      <c r="S39" s="81" t="s">
        <v>416</v>
      </c>
      <c r="T39" s="81" t="s">
        <v>416</v>
      </c>
      <c r="U39" s="81" t="s">
        <v>416</v>
      </c>
      <c r="V39" s="81" t="s">
        <v>416</v>
      </c>
      <c r="W39" s="81" t="s">
        <v>416</v>
      </c>
      <c r="X39" s="81" t="s">
        <v>416</v>
      </c>
      <c r="Y39" s="81" t="s">
        <v>416</v>
      </c>
      <c r="Z39" s="81" t="s">
        <v>416</v>
      </c>
      <c r="AA39" s="81" t="s">
        <v>416</v>
      </c>
      <c r="AB39" s="81">
        <v>1.4892830365441669</v>
      </c>
      <c r="AC39" s="81">
        <v>1.5070037924867166</v>
      </c>
      <c r="AD39" s="81">
        <v>1.5243400054373109</v>
      </c>
      <c r="AE39" s="81">
        <v>1.5415524530591056</v>
      </c>
      <c r="AF39" s="81">
        <v>1.5585686745948171</v>
      </c>
      <c r="AG39" s="81">
        <v>1.5757399601303312</v>
      </c>
      <c r="AH39" s="81">
        <v>1.5929479401182987</v>
      </c>
      <c r="AI39" s="81">
        <v>1.6100687829155682</v>
      </c>
      <c r="AJ39" s="81">
        <v>1.6258789014386947</v>
      </c>
      <c r="AK39" s="81">
        <v>1.6366655157088139</v>
      </c>
    </row>
    <row r="40" spans="1:37" ht="15" outlineLevel="2" x14ac:dyDescent="0.25">
      <c r="A40" s="79" t="s">
        <v>161</v>
      </c>
      <c r="B40" s="79" t="s">
        <v>174</v>
      </c>
      <c r="C40" s="79" t="s">
        <v>163</v>
      </c>
      <c r="D40" s="79" t="s">
        <v>170</v>
      </c>
      <c r="E40" s="80" t="s">
        <v>85</v>
      </c>
      <c r="F40" s="80" t="s">
        <v>223</v>
      </c>
      <c r="G40" s="81" t="s">
        <v>416</v>
      </c>
      <c r="H40" s="81" t="s">
        <v>416</v>
      </c>
      <c r="I40" s="81" t="s">
        <v>416</v>
      </c>
      <c r="J40" s="81" t="s">
        <v>416</v>
      </c>
      <c r="K40" s="81" t="s">
        <v>416</v>
      </c>
      <c r="L40" s="81" t="s">
        <v>416</v>
      </c>
      <c r="M40" s="81" t="s">
        <v>416</v>
      </c>
      <c r="N40" s="81" t="s">
        <v>416</v>
      </c>
      <c r="O40" s="81" t="s">
        <v>416</v>
      </c>
      <c r="P40" s="81" t="s">
        <v>416</v>
      </c>
      <c r="Q40" s="81" t="s">
        <v>416</v>
      </c>
      <c r="R40" s="81" t="s">
        <v>416</v>
      </c>
      <c r="S40" s="81" t="s">
        <v>416</v>
      </c>
      <c r="T40" s="81" t="s">
        <v>416</v>
      </c>
      <c r="U40" s="81" t="s">
        <v>416</v>
      </c>
      <c r="V40" s="81" t="s">
        <v>416</v>
      </c>
      <c r="W40" s="81" t="s">
        <v>416</v>
      </c>
      <c r="X40" s="81" t="s">
        <v>416</v>
      </c>
      <c r="Y40" s="81" t="s">
        <v>416</v>
      </c>
      <c r="Z40" s="81" t="s">
        <v>416</v>
      </c>
      <c r="AA40" s="81" t="s">
        <v>416</v>
      </c>
      <c r="AB40" s="81" t="s">
        <v>416</v>
      </c>
      <c r="AC40" s="81" t="s">
        <v>416</v>
      </c>
      <c r="AD40" s="81" t="s">
        <v>416</v>
      </c>
      <c r="AE40" s="81" t="s">
        <v>416</v>
      </c>
      <c r="AF40" s="81">
        <v>1.4870680264439369</v>
      </c>
      <c r="AG40" s="81">
        <v>1.5039454235949692</v>
      </c>
      <c r="AH40" s="81">
        <v>1.5206444431422581</v>
      </c>
      <c r="AI40" s="81">
        <v>1.5368865310503783</v>
      </c>
      <c r="AJ40" s="81">
        <v>1.5539625191300521</v>
      </c>
      <c r="AK40" s="81">
        <v>1.566229437694187</v>
      </c>
    </row>
    <row r="41" spans="1:37" ht="15" outlineLevel="2" x14ac:dyDescent="0.25">
      <c r="A41" s="82" t="s">
        <v>161</v>
      </c>
      <c r="B41" s="82" t="s">
        <v>174</v>
      </c>
      <c r="C41" s="82" t="s">
        <v>163</v>
      </c>
      <c r="D41" s="82" t="s">
        <v>171</v>
      </c>
      <c r="E41" s="83" t="s">
        <v>85</v>
      </c>
      <c r="F41" s="80" t="s">
        <v>223</v>
      </c>
      <c r="G41" s="81" t="s">
        <v>416</v>
      </c>
      <c r="H41" s="81" t="s">
        <v>416</v>
      </c>
      <c r="I41" s="81" t="s">
        <v>416</v>
      </c>
      <c r="J41" s="81" t="s">
        <v>416</v>
      </c>
      <c r="K41" s="81" t="s">
        <v>416</v>
      </c>
      <c r="L41" s="81" t="s">
        <v>416</v>
      </c>
      <c r="M41" s="81" t="s">
        <v>416</v>
      </c>
      <c r="N41" s="81" t="s">
        <v>416</v>
      </c>
      <c r="O41" s="81" t="s">
        <v>416</v>
      </c>
      <c r="P41" s="81" t="s">
        <v>416</v>
      </c>
      <c r="Q41" s="81" t="s">
        <v>416</v>
      </c>
      <c r="R41" s="81" t="s">
        <v>416</v>
      </c>
      <c r="S41" s="81" t="s">
        <v>416</v>
      </c>
      <c r="T41" s="81" t="s">
        <v>416</v>
      </c>
      <c r="U41" s="81" t="s">
        <v>416</v>
      </c>
      <c r="V41" s="81" t="s">
        <v>416</v>
      </c>
      <c r="W41" s="81" t="s">
        <v>416</v>
      </c>
      <c r="X41" s="81" t="s">
        <v>416</v>
      </c>
      <c r="Y41" s="81" t="s">
        <v>416</v>
      </c>
      <c r="Z41" s="81" t="s">
        <v>416</v>
      </c>
      <c r="AA41" s="81" t="s">
        <v>416</v>
      </c>
      <c r="AB41" s="81" t="s">
        <v>416</v>
      </c>
      <c r="AC41" s="81" t="s">
        <v>416</v>
      </c>
      <c r="AD41" s="81" t="s">
        <v>416</v>
      </c>
      <c r="AE41" s="81" t="s">
        <v>416</v>
      </c>
      <c r="AF41" s="81" t="s">
        <v>416</v>
      </c>
      <c r="AG41" s="81" t="s">
        <v>416</v>
      </c>
      <c r="AH41" s="81" t="s">
        <v>416</v>
      </c>
      <c r="AI41" s="81" t="s">
        <v>416</v>
      </c>
      <c r="AJ41" s="81">
        <v>1.5210569330820145</v>
      </c>
      <c r="AK41" s="81">
        <v>1.5335157828206518</v>
      </c>
    </row>
    <row r="42" spans="1:37" ht="15" outlineLevel="2" x14ac:dyDescent="0.25">
      <c r="A42" s="79" t="s">
        <v>161</v>
      </c>
      <c r="B42" s="79" t="s">
        <v>174</v>
      </c>
      <c r="C42" s="79" t="s">
        <v>172</v>
      </c>
      <c r="D42" s="79" t="s">
        <v>168</v>
      </c>
      <c r="E42" s="80" t="s">
        <v>85</v>
      </c>
      <c r="F42" s="80" t="s">
        <v>223</v>
      </c>
      <c r="G42" s="81" t="s">
        <v>416</v>
      </c>
      <c r="H42" s="81" t="s">
        <v>416</v>
      </c>
      <c r="I42" s="81" t="s">
        <v>416</v>
      </c>
      <c r="J42" s="81" t="s">
        <v>416</v>
      </c>
      <c r="K42" s="81" t="s">
        <v>416</v>
      </c>
      <c r="L42" s="81" t="s">
        <v>416</v>
      </c>
      <c r="M42" s="81" t="s">
        <v>416</v>
      </c>
      <c r="N42" s="81" t="s">
        <v>416</v>
      </c>
      <c r="O42" s="81" t="s">
        <v>416</v>
      </c>
      <c r="P42" s="81" t="s">
        <v>416</v>
      </c>
      <c r="Q42" s="81" t="s">
        <v>416</v>
      </c>
      <c r="R42" s="81" t="s">
        <v>416</v>
      </c>
      <c r="S42" s="81" t="s">
        <v>416</v>
      </c>
      <c r="T42" s="81" t="s">
        <v>416</v>
      </c>
      <c r="U42" s="81">
        <v>4.0967348505552152</v>
      </c>
      <c r="V42" s="81">
        <v>4.1482314851375035</v>
      </c>
      <c r="W42" s="81">
        <v>4.1996269606437995</v>
      </c>
      <c r="X42" s="81">
        <v>2.3486826655228192</v>
      </c>
      <c r="Y42" s="81">
        <v>1.6001917562744741</v>
      </c>
      <c r="Z42" s="81">
        <v>1.6246836856144964</v>
      </c>
      <c r="AA42" s="81">
        <v>1.6481531200537081</v>
      </c>
      <c r="AB42" s="81">
        <v>1.672089538672729</v>
      </c>
      <c r="AC42" s="81">
        <v>1.6947289927230014</v>
      </c>
      <c r="AD42" s="81">
        <v>1.7162253189977232</v>
      </c>
      <c r="AE42" s="81">
        <v>1.7373925527624996</v>
      </c>
      <c r="AF42" s="81">
        <v>1.7373925527625</v>
      </c>
      <c r="AG42" s="81">
        <v>1.7373925527624994</v>
      </c>
      <c r="AH42" s="81">
        <v>1.7373925527624996</v>
      </c>
      <c r="AI42" s="81">
        <v>1.7373925527624994</v>
      </c>
      <c r="AJ42" s="81">
        <v>1.7373925527624998</v>
      </c>
      <c r="AK42" s="81">
        <v>1.7373925527624998</v>
      </c>
    </row>
    <row r="43" spans="1:37" ht="15" outlineLevel="2" x14ac:dyDescent="0.25">
      <c r="A43" s="82" t="s">
        <v>161</v>
      </c>
      <c r="B43" s="82" t="s">
        <v>174</v>
      </c>
      <c r="C43" s="82" t="s">
        <v>172</v>
      </c>
      <c r="D43" s="82" t="s">
        <v>169</v>
      </c>
      <c r="E43" s="83" t="s">
        <v>85</v>
      </c>
      <c r="F43" s="80" t="s">
        <v>223</v>
      </c>
      <c r="G43" s="81" t="s">
        <v>416</v>
      </c>
      <c r="H43" s="81" t="s">
        <v>416</v>
      </c>
      <c r="I43" s="81" t="s">
        <v>416</v>
      </c>
      <c r="J43" s="81" t="s">
        <v>416</v>
      </c>
      <c r="K43" s="81" t="s">
        <v>416</v>
      </c>
      <c r="L43" s="81" t="s">
        <v>416</v>
      </c>
      <c r="M43" s="81" t="s">
        <v>416</v>
      </c>
      <c r="N43" s="81" t="s">
        <v>416</v>
      </c>
      <c r="O43" s="81" t="s">
        <v>416</v>
      </c>
      <c r="P43" s="81" t="s">
        <v>416</v>
      </c>
      <c r="Q43" s="81" t="s">
        <v>416</v>
      </c>
      <c r="R43" s="81" t="s">
        <v>416</v>
      </c>
      <c r="S43" s="81" t="s">
        <v>416</v>
      </c>
      <c r="T43" s="81" t="s">
        <v>416</v>
      </c>
      <c r="U43" s="81" t="s">
        <v>416</v>
      </c>
      <c r="V43" s="81" t="s">
        <v>416</v>
      </c>
      <c r="W43" s="81" t="s">
        <v>416</v>
      </c>
      <c r="X43" s="81" t="s">
        <v>416</v>
      </c>
      <c r="Y43" s="81" t="s">
        <v>416</v>
      </c>
      <c r="Z43" s="81" t="s">
        <v>416</v>
      </c>
      <c r="AA43" s="81" t="s">
        <v>416</v>
      </c>
      <c r="AB43" s="81">
        <v>1.4909023974124027</v>
      </c>
      <c r="AC43" s="81">
        <v>1.5097742768616724</v>
      </c>
      <c r="AD43" s="81">
        <v>1.5280187463502148</v>
      </c>
      <c r="AE43" s="81">
        <v>1.5459689575533175</v>
      </c>
      <c r="AF43" s="81">
        <v>1.5637944111324213</v>
      </c>
      <c r="AG43" s="81">
        <v>1.5819048506893232</v>
      </c>
      <c r="AH43" s="81">
        <v>1.6000669314620706</v>
      </c>
      <c r="AI43" s="81">
        <v>1.6178668096635056</v>
      </c>
      <c r="AJ43" s="81">
        <v>1.6351167853062489</v>
      </c>
      <c r="AK43" s="81">
        <v>1.6469213792636144</v>
      </c>
    </row>
    <row r="44" spans="1:37" ht="15" outlineLevel="2" x14ac:dyDescent="0.25">
      <c r="A44" s="79" t="s">
        <v>161</v>
      </c>
      <c r="B44" s="79" t="s">
        <v>174</v>
      </c>
      <c r="C44" s="79" t="s">
        <v>172</v>
      </c>
      <c r="D44" s="79" t="s">
        <v>170</v>
      </c>
      <c r="E44" s="80" t="s">
        <v>85</v>
      </c>
      <c r="F44" s="80" t="s">
        <v>223</v>
      </c>
      <c r="G44" s="81" t="s">
        <v>416</v>
      </c>
      <c r="H44" s="81" t="s">
        <v>416</v>
      </c>
      <c r="I44" s="81" t="s">
        <v>416</v>
      </c>
      <c r="J44" s="81" t="s">
        <v>416</v>
      </c>
      <c r="K44" s="81" t="s">
        <v>416</v>
      </c>
      <c r="L44" s="81" t="s">
        <v>416</v>
      </c>
      <c r="M44" s="81" t="s">
        <v>416</v>
      </c>
      <c r="N44" s="81" t="s">
        <v>416</v>
      </c>
      <c r="O44" s="81" t="s">
        <v>416</v>
      </c>
      <c r="P44" s="81" t="s">
        <v>416</v>
      </c>
      <c r="Q44" s="81" t="s">
        <v>416</v>
      </c>
      <c r="R44" s="81" t="s">
        <v>416</v>
      </c>
      <c r="S44" s="81" t="s">
        <v>416</v>
      </c>
      <c r="T44" s="81" t="s">
        <v>416</v>
      </c>
      <c r="U44" s="81" t="s">
        <v>416</v>
      </c>
      <c r="V44" s="81" t="s">
        <v>416</v>
      </c>
      <c r="W44" s="81" t="s">
        <v>416</v>
      </c>
      <c r="X44" s="81" t="s">
        <v>416</v>
      </c>
      <c r="Y44" s="81" t="s">
        <v>416</v>
      </c>
      <c r="Z44" s="81" t="s">
        <v>416</v>
      </c>
      <c r="AA44" s="81" t="s">
        <v>416</v>
      </c>
      <c r="AB44" s="81" t="s">
        <v>416</v>
      </c>
      <c r="AC44" s="81" t="s">
        <v>416</v>
      </c>
      <c r="AD44" s="81" t="s">
        <v>416</v>
      </c>
      <c r="AE44" s="81" t="s">
        <v>416</v>
      </c>
      <c r="AF44" s="81">
        <v>1.4876744387941863</v>
      </c>
      <c r="AG44" s="81">
        <v>1.506393478431602</v>
      </c>
      <c r="AH44" s="81">
        <v>1.5253828166854728</v>
      </c>
      <c r="AI44" s="81">
        <v>1.5437183982873055</v>
      </c>
      <c r="AJ44" s="81">
        <v>1.5610805209346763</v>
      </c>
      <c r="AK44" s="81">
        <v>1.5735111069156607</v>
      </c>
    </row>
    <row r="45" spans="1:37" ht="15" outlineLevel="2" x14ac:dyDescent="0.25">
      <c r="A45" s="82" t="s">
        <v>161</v>
      </c>
      <c r="B45" s="82" t="s">
        <v>174</v>
      </c>
      <c r="C45" s="82" t="s">
        <v>172</v>
      </c>
      <c r="D45" s="82" t="s">
        <v>171</v>
      </c>
      <c r="E45" s="83" t="s">
        <v>85</v>
      </c>
      <c r="F45" s="80" t="s">
        <v>223</v>
      </c>
      <c r="G45" s="81" t="s">
        <v>416</v>
      </c>
      <c r="H45" s="81" t="s">
        <v>416</v>
      </c>
      <c r="I45" s="81" t="s">
        <v>416</v>
      </c>
      <c r="J45" s="81" t="s">
        <v>416</v>
      </c>
      <c r="K45" s="81" t="s">
        <v>416</v>
      </c>
      <c r="L45" s="81" t="s">
        <v>416</v>
      </c>
      <c r="M45" s="81" t="s">
        <v>416</v>
      </c>
      <c r="N45" s="81" t="s">
        <v>416</v>
      </c>
      <c r="O45" s="81" t="s">
        <v>416</v>
      </c>
      <c r="P45" s="81" t="s">
        <v>416</v>
      </c>
      <c r="Q45" s="81" t="s">
        <v>416</v>
      </c>
      <c r="R45" s="81" t="s">
        <v>416</v>
      </c>
      <c r="S45" s="81" t="s">
        <v>416</v>
      </c>
      <c r="T45" s="81" t="s">
        <v>416</v>
      </c>
      <c r="U45" s="81" t="s">
        <v>416</v>
      </c>
      <c r="V45" s="81" t="s">
        <v>416</v>
      </c>
      <c r="W45" s="81" t="s">
        <v>416</v>
      </c>
      <c r="X45" s="81" t="s">
        <v>416</v>
      </c>
      <c r="Y45" s="81" t="s">
        <v>416</v>
      </c>
      <c r="Z45" s="81" t="s">
        <v>416</v>
      </c>
      <c r="AA45" s="81" t="s">
        <v>416</v>
      </c>
      <c r="AB45" s="81" t="s">
        <v>416</v>
      </c>
      <c r="AC45" s="81" t="s">
        <v>416</v>
      </c>
      <c r="AD45" s="81" t="s">
        <v>416</v>
      </c>
      <c r="AE45" s="81" t="s">
        <v>416</v>
      </c>
      <c r="AF45" s="81" t="s">
        <v>416</v>
      </c>
      <c r="AG45" s="81" t="s">
        <v>416</v>
      </c>
      <c r="AH45" s="81" t="s">
        <v>416</v>
      </c>
      <c r="AI45" s="81" t="s">
        <v>416</v>
      </c>
      <c r="AJ45" s="81">
        <v>1.5259312786823893</v>
      </c>
      <c r="AK45" s="81">
        <v>1.5386068396040786</v>
      </c>
    </row>
    <row r="46" spans="1:37" ht="15" outlineLevel="2" x14ac:dyDescent="0.25">
      <c r="A46" s="79" t="s">
        <v>161</v>
      </c>
      <c r="B46" s="79" t="s">
        <v>174</v>
      </c>
      <c r="C46" s="79" t="s">
        <v>173</v>
      </c>
      <c r="D46" s="79" t="s">
        <v>168</v>
      </c>
      <c r="E46" s="80" t="s">
        <v>85</v>
      </c>
      <c r="F46" s="80" t="s">
        <v>223</v>
      </c>
      <c r="G46" s="81" t="s">
        <v>416</v>
      </c>
      <c r="H46" s="81" t="s">
        <v>416</v>
      </c>
      <c r="I46" s="81" t="s">
        <v>416</v>
      </c>
      <c r="J46" s="81" t="s">
        <v>416</v>
      </c>
      <c r="K46" s="81" t="s">
        <v>416</v>
      </c>
      <c r="L46" s="81" t="s">
        <v>416</v>
      </c>
      <c r="M46" s="81" t="s">
        <v>416</v>
      </c>
      <c r="N46" s="81" t="s">
        <v>416</v>
      </c>
      <c r="O46" s="81" t="s">
        <v>416</v>
      </c>
      <c r="P46" s="81" t="s">
        <v>416</v>
      </c>
      <c r="Q46" s="81" t="s">
        <v>416</v>
      </c>
      <c r="R46" s="81" t="s">
        <v>416</v>
      </c>
      <c r="S46" s="81" t="s">
        <v>416</v>
      </c>
      <c r="T46" s="81" t="s">
        <v>416</v>
      </c>
      <c r="U46" s="81" t="s">
        <v>416</v>
      </c>
      <c r="V46" s="81" t="s">
        <v>416</v>
      </c>
      <c r="W46" s="81">
        <v>4.0923675305242719</v>
      </c>
      <c r="X46" s="81">
        <v>2.1313607688549663</v>
      </c>
      <c r="Y46" s="81">
        <v>1.5419585231768433</v>
      </c>
      <c r="Z46" s="81">
        <v>1.5647272191430168</v>
      </c>
      <c r="AA46" s="81">
        <v>1.5860674616913581</v>
      </c>
      <c r="AB46" s="81">
        <v>1.6077980275565564</v>
      </c>
      <c r="AC46" s="81">
        <v>1.6284647449120297</v>
      </c>
      <c r="AD46" s="81">
        <v>1.6481662697591377</v>
      </c>
      <c r="AE46" s="81">
        <v>1.6679597087782585</v>
      </c>
      <c r="AF46" s="81">
        <v>1.68607350282586</v>
      </c>
      <c r="AG46" s="81">
        <v>1.7031942191056635</v>
      </c>
      <c r="AH46" s="81">
        <v>1.7203207539747392</v>
      </c>
      <c r="AI46" s="81">
        <v>1.7366210152559542</v>
      </c>
      <c r="AJ46" s="81">
        <v>1.7373925527624992</v>
      </c>
      <c r="AK46" s="81">
        <v>1.7373925527624996</v>
      </c>
    </row>
    <row r="47" spans="1:37" ht="15" outlineLevel="2" x14ac:dyDescent="0.25">
      <c r="A47" s="82" t="s">
        <v>161</v>
      </c>
      <c r="B47" s="82" t="s">
        <v>174</v>
      </c>
      <c r="C47" s="82" t="s">
        <v>173</v>
      </c>
      <c r="D47" s="82" t="s">
        <v>169</v>
      </c>
      <c r="E47" s="83" t="s">
        <v>85</v>
      </c>
      <c r="F47" s="80" t="s">
        <v>223</v>
      </c>
      <c r="G47" s="81" t="s">
        <v>416</v>
      </c>
      <c r="H47" s="81" t="s">
        <v>416</v>
      </c>
      <c r="I47" s="81" t="s">
        <v>416</v>
      </c>
      <c r="J47" s="81" t="s">
        <v>416</v>
      </c>
      <c r="K47" s="81" t="s">
        <v>416</v>
      </c>
      <c r="L47" s="81" t="s">
        <v>416</v>
      </c>
      <c r="M47" s="81" t="s">
        <v>416</v>
      </c>
      <c r="N47" s="81" t="s">
        <v>416</v>
      </c>
      <c r="O47" s="81" t="s">
        <v>416</v>
      </c>
      <c r="P47" s="81" t="s">
        <v>416</v>
      </c>
      <c r="Q47" s="81" t="s">
        <v>416</v>
      </c>
      <c r="R47" s="81" t="s">
        <v>416</v>
      </c>
      <c r="S47" s="81" t="s">
        <v>416</v>
      </c>
      <c r="T47" s="81" t="s">
        <v>416</v>
      </c>
      <c r="U47" s="81" t="s">
        <v>416</v>
      </c>
      <c r="V47" s="81" t="s">
        <v>416</v>
      </c>
      <c r="W47" s="81" t="s">
        <v>416</v>
      </c>
      <c r="X47" s="81" t="s">
        <v>416</v>
      </c>
      <c r="Y47" s="81" t="s">
        <v>416</v>
      </c>
      <c r="Z47" s="81" t="s">
        <v>416</v>
      </c>
      <c r="AA47" s="81" t="s">
        <v>416</v>
      </c>
      <c r="AB47" s="81">
        <v>1.4883161015023987</v>
      </c>
      <c r="AC47" s="81">
        <v>1.5048572084418916</v>
      </c>
      <c r="AD47" s="81">
        <v>1.5207076789688767</v>
      </c>
      <c r="AE47" s="81">
        <v>1.5364823544494284</v>
      </c>
      <c r="AF47" s="81">
        <v>1.5522406253182359</v>
      </c>
      <c r="AG47" s="81">
        <v>1.5686656918373758</v>
      </c>
      <c r="AH47" s="81">
        <v>1.5849767287799186</v>
      </c>
      <c r="AI47" s="81">
        <v>1.6011976637436647</v>
      </c>
      <c r="AJ47" s="81">
        <v>1.6158812900775683</v>
      </c>
      <c r="AK47" s="81">
        <v>1.6258917330294642</v>
      </c>
    </row>
    <row r="48" spans="1:37" ht="15" outlineLevel="2" x14ac:dyDescent="0.25">
      <c r="A48" s="79" t="s">
        <v>161</v>
      </c>
      <c r="B48" s="79" t="s">
        <v>174</v>
      </c>
      <c r="C48" s="79" t="s">
        <v>173</v>
      </c>
      <c r="D48" s="79" t="s">
        <v>170</v>
      </c>
      <c r="E48" s="80" t="s">
        <v>85</v>
      </c>
      <c r="F48" s="80" t="s">
        <v>223</v>
      </c>
      <c r="G48" s="81" t="s">
        <v>416</v>
      </c>
      <c r="H48" s="81" t="s">
        <v>416</v>
      </c>
      <c r="I48" s="81" t="s">
        <v>416</v>
      </c>
      <c r="J48" s="81" t="s">
        <v>416</v>
      </c>
      <c r="K48" s="81" t="s">
        <v>416</v>
      </c>
      <c r="L48" s="81" t="s">
        <v>416</v>
      </c>
      <c r="M48" s="81" t="s">
        <v>416</v>
      </c>
      <c r="N48" s="81" t="s">
        <v>416</v>
      </c>
      <c r="O48" s="81" t="s">
        <v>416</v>
      </c>
      <c r="P48" s="81" t="s">
        <v>416</v>
      </c>
      <c r="Q48" s="81" t="s">
        <v>416</v>
      </c>
      <c r="R48" s="81" t="s">
        <v>416</v>
      </c>
      <c r="S48" s="81" t="s">
        <v>416</v>
      </c>
      <c r="T48" s="81" t="s">
        <v>416</v>
      </c>
      <c r="U48" s="81" t="s">
        <v>416</v>
      </c>
      <c r="V48" s="81" t="s">
        <v>416</v>
      </c>
      <c r="W48" s="81" t="s">
        <v>416</v>
      </c>
      <c r="X48" s="81" t="s">
        <v>416</v>
      </c>
      <c r="Y48" s="81" t="s">
        <v>416</v>
      </c>
      <c r="Z48" s="81" t="s">
        <v>416</v>
      </c>
      <c r="AA48" s="81" t="s">
        <v>416</v>
      </c>
      <c r="AB48" s="81" t="s">
        <v>416</v>
      </c>
      <c r="AC48" s="81" t="s">
        <v>416</v>
      </c>
      <c r="AD48" s="81" t="s">
        <v>416</v>
      </c>
      <c r="AE48" s="81" t="s">
        <v>416</v>
      </c>
      <c r="AF48" s="81">
        <v>1.4903313679991839</v>
      </c>
      <c r="AG48" s="81">
        <v>1.5102662723730489</v>
      </c>
      <c r="AH48" s="81">
        <v>1.5299409630682366</v>
      </c>
      <c r="AI48" s="81">
        <v>1.54931076522529</v>
      </c>
      <c r="AJ48" s="81">
        <v>1.5649791378725122</v>
      </c>
      <c r="AK48" s="81">
        <v>1.5761042591823422</v>
      </c>
    </row>
    <row r="49" spans="1:37" ht="15" outlineLevel="2" x14ac:dyDescent="0.25">
      <c r="A49" s="82" t="s">
        <v>161</v>
      </c>
      <c r="B49" s="82" t="s">
        <v>174</v>
      </c>
      <c r="C49" s="82" t="s">
        <v>173</v>
      </c>
      <c r="D49" s="82" t="s">
        <v>171</v>
      </c>
      <c r="E49" s="83" t="s">
        <v>85</v>
      </c>
      <c r="F49" s="80" t="s">
        <v>223</v>
      </c>
      <c r="G49" s="81" t="s">
        <v>416</v>
      </c>
      <c r="H49" s="81" t="s">
        <v>416</v>
      </c>
      <c r="I49" s="81" t="s">
        <v>416</v>
      </c>
      <c r="J49" s="81" t="s">
        <v>416</v>
      </c>
      <c r="K49" s="81" t="s">
        <v>416</v>
      </c>
      <c r="L49" s="81" t="s">
        <v>416</v>
      </c>
      <c r="M49" s="81" t="s">
        <v>416</v>
      </c>
      <c r="N49" s="81" t="s">
        <v>416</v>
      </c>
      <c r="O49" s="81" t="s">
        <v>416</v>
      </c>
      <c r="P49" s="81" t="s">
        <v>416</v>
      </c>
      <c r="Q49" s="81" t="s">
        <v>416</v>
      </c>
      <c r="R49" s="81" t="s">
        <v>416</v>
      </c>
      <c r="S49" s="81" t="s">
        <v>416</v>
      </c>
      <c r="T49" s="81" t="s">
        <v>416</v>
      </c>
      <c r="U49" s="81" t="s">
        <v>416</v>
      </c>
      <c r="V49" s="81" t="s">
        <v>416</v>
      </c>
      <c r="W49" s="81" t="s">
        <v>416</v>
      </c>
      <c r="X49" s="81" t="s">
        <v>416</v>
      </c>
      <c r="Y49" s="81" t="s">
        <v>416</v>
      </c>
      <c r="Z49" s="81" t="s">
        <v>416</v>
      </c>
      <c r="AA49" s="81" t="s">
        <v>416</v>
      </c>
      <c r="AB49" s="81" t="s">
        <v>416</v>
      </c>
      <c r="AC49" s="81" t="s">
        <v>416</v>
      </c>
      <c r="AD49" s="81" t="s">
        <v>416</v>
      </c>
      <c r="AE49" s="81" t="s">
        <v>416</v>
      </c>
      <c r="AF49" s="81" t="s">
        <v>416</v>
      </c>
      <c r="AG49" s="81" t="s">
        <v>416</v>
      </c>
      <c r="AH49" s="81" t="s">
        <v>416</v>
      </c>
      <c r="AI49" s="81" t="s">
        <v>416</v>
      </c>
      <c r="AJ49" s="81">
        <v>1.525678214229073</v>
      </c>
      <c r="AK49" s="81">
        <v>1.5371425810689485</v>
      </c>
    </row>
    <row r="50" spans="1:37" ht="15" outlineLevel="2" x14ac:dyDescent="0.25">
      <c r="A50" s="79" t="s">
        <v>161</v>
      </c>
      <c r="B50" s="79" t="s">
        <v>175</v>
      </c>
      <c r="C50" s="79" t="s">
        <v>163</v>
      </c>
      <c r="D50" s="79" t="s">
        <v>170</v>
      </c>
      <c r="E50" s="80" t="s">
        <v>85</v>
      </c>
      <c r="F50" s="80" t="s">
        <v>223</v>
      </c>
      <c r="G50" s="81" t="s">
        <v>416</v>
      </c>
      <c r="H50" s="81" t="s">
        <v>416</v>
      </c>
      <c r="I50" s="81" t="s">
        <v>416</v>
      </c>
      <c r="J50" s="81" t="s">
        <v>416</v>
      </c>
      <c r="K50" s="81" t="s">
        <v>416</v>
      </c>
      <c r="L50" s="81" t="s">
        <v>416</v>
      </c>
      <c r="M50" s="81" t="s">
        <v>416</v>
      </c>
      <c r="N50" s="81" t="s">
        <v>416</v>
      </c>
      <c r="O50" s="81" t="s">
        <v>416</v>
      </c>
      <c r="P50" s="81" t="s">
        <v>416</v>
      </c>
      <c r="Q50" s="81" t="s">
        <v>416</v>
      </c>
      <c r="R50" s="81" t="s">
        <v>416</v>
      </c>
      <c r="S50" s="81" t="s">
        <v>416</v>
      </c>
      <c r="T50" s="81" t="s">
        <v>416</v>
      </c>
      <c r="U50" s="81" t="s">
        <v>416</v>
      </c>
      <c r="V50" s="81" t="s">
        <v>416</v>
      </c>
      <c r="W50" s="81" t="s">
        <v>416</v>
      </c>
      <c r="X50" s="81" t="s">
        <v>416</v>
      </c>
      <c r="Y50" s="81" t="s">
        <v>416</v>
      </c>
      <c r="Z50" s="81" t="s">
        <v>416</v>
      </c>
      <c r="AA50" s="81" t="s">
        <v>416</v>
      </c>
      <c r="AB50" s="81" t="s">
        <v>416</v>
      </c>
      <c r="AC50" s="81" t="s">
        <v>416</v>
      </c>
      <c r="AD50" s="81" t="s">
        <v>416</v>
      </c>
      <c r="AE50" s="81" t="s">
        <v>416</v>
      </c>
      <c r="AF50" s="81">
        <v>1.4830406980954529</v>
      </c>
      <c r="AG50" s="81">
        <v>1.4956987459587268</v>
      </c>
      <c r="AH50" s="81">
        <v>1.5082230106191934</v>
      </c>
      <c r="AI50" s="81">
        <v>1.5204045765502834</v>
      </c>
      <c r="AJ50" s="81">
        <v>1.5332115676100391</v>
      </c>
      <c r="AK50" s="81">
        <v>1.5424117565331399</v>
      </c>
    </row>
    <row r="51" spans="1:37" ht="15" outlineLevel="2" x14ac:dyDescent="0.25">
      <c r="A51" s="82" t="s">
        <v>161</v>
      </c>
      <c r="B51" s="82" t="s">
        <v>175</v>
      </c>
      <c r="C51" s="82" t="s">
        <v>163</v>
      </c>
      <c r="D51" s="82" t="s">
        <v>171</v>
      </c>
      <c r="E51" s="83" t="s">
        <v>85</v>
      </c>
      <c r="F51" s="80" t="s">
        <v>223</v>
      </c>
      <c r="G51" s="81" t="s">
        <v>416</v>
      </c>
      <c r="H51" s="81" t="s">
        <v>416</v>
      </c>
      <c r="I51" s="81" t="s">
        <v>416</v>
      </c>
      <c r="J51" s="81" t="s">
        <v>416</v>
      </c>
      <c r="K51" s="81" t="s">
        <v>416</v>
      </c>
      <c r="L51" s="81" t="s">
        <v>416</v>
      </c>
      <c r="M51" s="81" t="s">
        <v>416</v>
      </c>
      <c r="N51" s="81" t="s">
        <v>416</v>
      </c>
      <c r="O51" s="81" t="s">
        <v>416</v>
      </c>
      <c r="P51" s="81" t="s">
        <v>416</v>
      </c>
      <c r="Q51" s="81" t="s">
        <v>416</v>
      </c>
      <c r="R51" s="81" t="s">
        <v>416</v>
      </c>
      <c r="S51" s="81" t="s">
        <v>416</v>
      </c>
      <c r="T51" s="81" t="s">
        <v>416</v>
      </c>
      <c r="U51" s="81" t="s">
        <v>416</v>
      </c>
      <c r="V51" s="81" t="s">
        <v>416</v>
      </c>
      <c r="W51" s="81" t="s">
        <v>416</v>
      </c>
      <c r="X51" s="81" t="s">
        <v>416</v>
      </c>
      <c r="Y51" s="81" t="s">
        <v>416</v>
      </c>
      <c r="Z51" s="81" t="s">
        <v>416</v>
      </c>
      <c r="AA51" s="81" t="s">
        <v>416</v>
      </c>
      <c r="AB51" s="81" t="s">
        <v>416</v>
      </c>
      <c r="AC51" s="81" t="s">
        <v>416</v>
      </c>
      <c r="AD51" s="81" t="s">
        <v>416</v>
      </c>
      <c r="AE51" s="81" t="s">
        <v>416</v>
      </c>
      <c r="AF51" s="81" t="s">
        <v>416</v>
      </c>
      <c r="AG51" s="81" t="s">
        <v>416</v>
      </c>
      <c r="AH51" s="81" t="s">
        <v>416</v>
      </c>
      <c r="AI51" s="81" t="s">
        <v>416</v>
      </c>
      <c r="AJ51" s="81">
        <v>1.5085323780740105</v>
      </c>
      <c r="AK51" s="81">
        <v>1.5178765153779892</v>
      </c>
    </row>
    <row r="52" spans="1:37" ht="15" outlineLevel="2" x14ac:dyDescent="0.25">
      <c r="A52" s="79" t="s">
        <v>161</v>
      </c>
      <c r="B52" s="79" t="s">
        <v>175</v>
      </c>
      <c r="C52" s="79" t="s">
        <v>163</v>
      </c>
      <c r="D52" s="79" t="s">
        <v>176</v>
      </c>
      <c r="E52" s="80" t="s">
        <v>85</v>
      </c>
      <c r="F52" s="80" t="s">
        <v>223</v>
      </c>
      <c r="G52" s="81" t="s">
        <v>416</v>
      </c>
      <c r="H52" s="81" t="s">
        <v>416</v>
      </c>
      <c r="I52" s="81" t="s">
        <v>416</v>
      </c>
      <c r="J52" s="81" t="s">
        <v>416</v>
      </c>
      <c r="K52" s="81" t="s">
        <v>416</v>
      </c>
      <c r="L52" s="81" t="s">
        <v>416</v>
      </c>
      <c r="M52" s="81" t="s">
        <v>416</v>
      </c>
      <c r="N52" s="81" t="s">
        <v>416</v>
      </c>
      <c r="O52" s="81" t="s">
        <v>416</v>
      </c>
      <c r="P52" s="81" t="s">
        <v>416</v>
      </c>
      <c r="Q52" s="81" t="s">
        <v>416</v>
      </c>
      <c r="R52" s="81" t="s">
        <v>416</v>
      </c>
      <c r="S52" s="81" t="s">
        <v>416</v>
      </c>
      <c r="T52" s="81" t="s">
        <v>416</v>
      </c>
      <c r="U52" s="81" t="s">
        <v>416</v>
      </c>
      <c r="V52" s="81" t="s">
        <v>416</v>
      </c>
      <c r="W52" s="81" t="s">
        <v>416</v>
      </c>
      <c r="X52" s="81" t="s">
        <v>416</v>
      </c>
      <c r="Y52" s="81" t="s">
        <v>416</v>
      </c>
      <c r="Z52" s="81" t="s">
        <v>416</v>
      </c>
      <c r="AA52" s="81" t="s">
        <v>416</v>
      </c>
      <c r="AB52" s="81" t="s">
        <v>416</v>
      </c>
      <c r="AC52" s="81" t="s">
        <v>416</v>
      </c>
      <c r="AD52" s="81" t="s">
        <v>416</v>
      </c>
      <c r="AE52" s="81" t="s">
        <v>416</v>
      </c>
      <c r="AF52" s="81" t="s">
        <v>416</v>
      </c>
      <c r="AG52" s="81" t="s">
        <v>416</v>
      </c>
      <c r="AH52" s="81" t="s">
        <v>416</v>
      </c>
      <c r="AI52" s="81" t="s">
        <v>416</v>
      </c>
      <c r="AJ52" s="81" t="s">
        <v>416</v>
      </c>
      <c r="AK52" s="81" t="s">
        <v>416</v>
      </c>
    </row>
    <row r="53" spans="1:37" ht="15" outlineLevel="2" x14ac:dyDescent="0.25">
      <c r="A53" s="82" t="s">
        <v>161</v>
      </c>
      <c r="B53" s="82" t="s">
        <v>175</v>
      </c>
      <c r="C53" s="82" t="s">
        <v>172</v>
      </c>
      <c r="D53" s="82" t="s">
        <v>170</v>
      </c>
      <c r="E53" s="83" t="s">
        <v>85</v>
      </c>
      <c r="F53" s="80" t="s">
        <v>223</v>
      </c>
      <c r="G53" s="81" t="s">
        <v>416</v>
      </c>
      <c r="H53" s="81" t="s">
        <v>416</v>
      </c>
      <c r="I53" s="81" t="s">
        <v>416</v>
      </c>
      <c r="J53" s="81" t="s">
        <v>416</v>
      </c>
      <c r="K53" s="81" t="s">
        <v>416</v>
      </c>
      <c r="L53" s="81" t="s">
        <v>416</v>
      </c>
      <c r="M53" s="81" t="s">
        <v>416</v>
      </c>
      <c r="N53" s="81" t="s">
        <v>416</v>
      </c>
      <c r="O53" s="81" t="s">
        <v>416</v>
      </c>
      <c r="P53" s="81" t="s">
        <v>416</v>
      </c>
      <c r="Q53" s="81" t="s">
        <v>416</v>
      </c>
      <c r="R53" s="81" t="s">
        <v>416</v>
      </c>
      <c r="S53" s="81" t="s">
        <v>416</v>
      </c>
      <c r="T53" s="81" t="s">
        <v>416</v>
      </c>
      <c r="U53" s="81" t="s">
        <v>416</v>
      </c>
      <c r="V53" s="81" t="s">
        <v>416</v>
      </c>
      <c r="W53" s="81" t="s">
        <v>416</v>
      </c>
      <c r="X53" s="81" t="s">
        <v>416</v>
      </c>
      <c r="Y53" s="81" t="s">
        <v>416</v>
      </c>
      <c r="Z53" s="81" t="s">
        <v>416</v>
      </c>
      <c r="AA53" s="81" t="s">
        <v>416</v>
      </c>
      <c r="AB53" s="81" t="s">
        <v>416</v>
      </c>
      <c r="AC53" s="81" t="s">
        <v>416</v>
      </c>
      <c r="AD53" s="81" t="s">
        <v>416</v>
      </c>
      <c r="AE53" s="81" t="s">
        <v>416</v>
      </c>
      <c r="AF53" s="81">
        <v>1.4834955073581395</v>
      </c>
      <c r="AG53" s="81">
        <v>1.4975347870862019</v>
      </c>
      <c r="AH53" s="81">
        <v>1.511776790776604</v>
      </c>
      <c r="AI53" s="81">
        <v>1.5255284769779791</v>
      </c>
      <c r="AJ53" s="81">
        <v>1.5385500689635072</v>
      </c>
      <c r="AK53" s="81">
        <v>1.5478730084492451</v>
      </c>
    </row>
    <row r="54" spans="1:37" ht="15" outlineLevel="2" x14ac:dyDescent="0.25">
      <c r="A54" s="79" t="s">
        <v>161</v>
      </c>
      <c r="B54" s="79" t="s">
        <v>175</v>
      </c>
      <c r="C54" s="79" t="s">
        <v>172</v>
      </c>
      <c r="D54" s="79" t="s">
        <v>171</v>
      </c>
      <c r="E54" s="80" t="s">
        <v>85</v>
      </c>
      <c r="F54" s="80" t="s">
        <v>223</v>
      </c>
      <c r="G54" s="81" t="s">
        <v>416</v>
      </c>
      <c r="H54" s="81" t="s">
        <v>416</v>
      </c>
      <c r="I54" s="81" t="s">
        <v>416</v>
      </c>
      <c r="J54" s="81" t="s">
        <v>416</v>
      </c>
      <c r="K54" s="81" t="s">
        <v>416</v>
      </c>
      <c r="L54" s="81" t="s">
        <v>416</v>
      </c>
      <c r="M54" s="81" t="s">
        <v>416</v>
      </c>
      <c r="N54" s="81" t="s">
        <v>416</v>
      </c>
      <c r="O54" s="81" t="s">
        <v>416</v>
      </c>
      <c r="P54" s="81" t="s">
        <v>416</v>
      </c>
      <c r="Q54" s="81" t="s">
        <v>416</v>
      </c>
      <c r="R54" s="81" t="s">
        <v>416</v>
      </c>
      <c r="S54" s="81" t="s">
        <v>416</v>
      </c>
      <c r="T54" s="81" t="s">
        <v>416</v>
      </c>
      <c r="U54" s="81" t="s">
        <v>416</v>
      </c>
      <c r="V54" s="81" t="s">
        <v>416</v>
      </c>
      <c r="W54" s="81" t="s">
        <v>416</v>
      </c>
      <c r="X54" s="81" t="s">
        <v>416</v>
      </c>
      <c r="Y54" s="81" t="s">
        <v>416</v>
      </c>
      <c r="Z54" s="81" t="s">
        <v>416</v>
      </c>
      <c r="AA54" s="81" t="s">
        <v>416</v>
      </c>
      <c r="AB54" s="81" t="s">
        <v>416</v>
      </c>
      <c r="AC54" s="81" t="s">
        <v>416</v>
      </c>
      <c r="AD54" s="81" t="s">
        <v>416</v>
      </c>
      <c r="AE54" s="81" t="s">
        <v>416</v>
      </c>
      <c r="AF54" s="81" t="s">
        <v>416</v>
      </c>
      <c r="AG54" s="81" t="s">
        <v>416</v>
      </c>
      <c r="AH54" s="81" t="s">
        <v>416</v>
      </c>
      <c r="AI54" s="81" t="s">
        <v>416</v>
      </c>
      <c r="AJ54" s="81">
        <v>1.5121881372742922</v>
      </c>
      <c r="AK54" s="81">
        <v>1.521694807965559</v>
      </c>
    </row>
    <row r="55" spans="1:37" ht="15" outlineLevel="2" x14ac:dyDescent="0.25">
      <c r="A55" s="82" t="s">
        <v>161</v>
      </c>
      <c r="B55" s="82" t="s">
        <v>175</v>
      </c>
      <c r="C55" s="82" t="s">
        <v>173</v>
      </c>
      <c r="D55" s="82" t="s">
        <v>170</v>
      </c>
      <c r="E55" s="83" t="s">
        <v>85</v>
      </c>
      <c r="F55" s="80" t="s">
        <v>223</v>
      </c>
      <c r="G55" s="81" t="s">
        <v>416</v>
      </c>
      <c r="H55" s="81" t="s">
        <v>416</v>
      </c>
      <c r="I55" s="81" t="s">
        <v>416</v>
      </c>
      <c r="J55" s="81" t="s">
        <v>416</v>
      </c>
      <c r="K55" s="81" t="s">
        <v>416</v>
      </c>
      <c r="L55" s="81" t="s">
        <v>416</v>
      </c>
      <c r="M55" s="81" t="s">
        <v>416</v>
      </c>
      <c r="N55" s="81" t="s">
        <v>416</v>
      </c>
      <c r="O55" s="81" t="s">
        <v>416</v>
      </c>
      <c r="P55" s="81" t="s">
        <v>416</v>
      </c>
      <c r="Q55" s="81" t="s">
        <v>416</v>
      </c>
      <c r="R55" s="81" t="s">
        <v>416</v>
      </c>
      <c r="S55" s="81" t="s">
        <v>416</v>
      </c>
      <c r="T55" s="81" t="s">
        <v>416</v>
      </c>
      <c r="U55" s="81" t="s">
        <v>416</v>
      </c>
      <c r="V55" s="81" t="s">
        <v>416</v>
      </c>
      <c r="W55" s="81" t="s">
        <v>416</v>
      </c>
      <c r="X55" s="81" t="s">
        <v>416</v>
      </c>
      <c r="Y55" s="81" t="s">
        <v>416</v>
      </c>
      <c r="Z55" s="81" t="s">
        <v>416</v>
      </c>
      <c r="AA55" s="81" t="s">
        <v>416</v>
      </c>
      <c r="AB55" s="81" t="s">
        <v>416</v>
      </c>
      <c r="AC55" s="81" t="s">
        <v>416</v>
      </c>
      <c r="AD55" s="81" t="s">
        <v>416</v>
      </c>
      <c r="AE55" s="81" t="s">
        <v>416</v>
      </c>
      <c r="AF55" s="81">
        <v>1.4854882042618878</v>
      </c>
      <c r="AG55" s="81">
        <v>1.500439382542287</v>
      </c>
      <c r="AH55" s="81">
        <v>1.5151954005636774</v>
      </c>
      <c r="AI55" s="81">
        <v>1.529722752181468</v>
      </c>
      <c r="AJ55" s="81">
        <v>1.541474031666884</v>
      </c>
      <c r="AK55" s="81">
        <v>1.5498178726492571</v>
      </c>
    </row>
    <row r="56" spans="1:37" ht="15" outlineLevel="2" x14ac:dyDescent="0.25">
      <c r="A56" s="79" t="s">
        <v>161</v>
      </c>
      <c r="B56" s="79" t="s">
        <v>175</v>
      </c>
      <c r="C56" s="79" t="s">
        <v>173</v>
      </c>
      <c r="D56" s="79" t="s">
        <v>171</v>
      </c>
      <c r="E56" s="80" t="s">
        <v>85</v>
      </c>
      <c r="F56" s="80" t="s">
        <v>223</v>
      </c>
      <c r="G56" s="81" t="s">
        <v>416</v>
      </c>
      <c r="H56" s="81" t="s">
        <v>416</v>
      </c>
      <c r="I56" s="81" t="s">
        <v>416</v>
      </c>
      <c r="J56" s="81" t="s">
        <v>416</v>
      </c>
      <c r="K56" s="81" t="s">
        <v>416</v>
      </c>
      <c r="L56" s="81" t="s">
        <v>416</v>
      </c>
      <c r="M56" s="81" t="s">
        <v>416</v>
      </c>
      <c r="N56" s="81" t="s">
        <v>416</v>
      </c>
      <c r="O56" s="81" t="s">
        <v>416</v>
      </c>
      <c r="P56" s="81" t="s">
        <v>416</v>
      </c>
      <c r="Q56" s="81" t="s">
        <v>416</v>
      </c>
      <c r="R56" s="81" t="s">
        <v>416</v>
      </c>
      <c r="S56" s="81" t="s">
        <v>416</v>
      </c>
      <c r="T56" s="81" t="s">
        <v>416</v>
      </c>
      <c r="U56" s="81" t="s">
        <v>416</v>
      </c>
      <c r="V56" s="81" t="s">
        <v>416</v>
      </c>
      <c r="W56" s="81" t="s">
        <v>416</v>
      </c>
      <c r="X56" s="81" t="s">
        <v>416</v>
      </c>
      <c r="Y56" s="81" t="s">
        <v>416</v>
      </c>
      <c r="Z56" s="81" t="s">
        <v>416</v>
      </c>
      <c r="AA56" s="81" t="s">
        <v>416</v>
      </c>
      <c r="AB56" s="81" t="s">
        <v>416</v>
      </c>
      <c r="AC56" s="81" t="s">
        <v>416</v>
      </c>
      <c r="AD56" s="81" t="s">
        <v>416</v>
      </c>
      <c r="AE56" s="81" t="s">
        <v>416</v>
      </c>
      <c r="AF56" s="81" t="s">
        <v>416</v>
      </c>
      <c r="AG56" s="81" t="s">
        <v>416</v>
      </c>
      <c r="AH56" s="81" t="s">
        <v>416</v>
      </c>
      <c r="AI56" s="81" t="s">
        <v>416</v>
      </c>
      <c r="AJ56" s="81">
        <v>1.5119983389343046</v>
      </c>
      <c r="AK56" s="81">
        <v>1.5205966140642115</v>
      </c>
    </row>
    <row r="57" spans="1:37" ht="15" outlineLevel="2" x14ac:dyDescent="0.25">
      <c r="A57" s="82" t="s">
        <v>161</v>
      </c>
      <c r="B57" s="82" t="s">
        <v>175</v>
      </c>
      <c r="C57" s="82" t="s">
        <v>173</v>
      </c>
      <c r="D57" s="82" t="s">
        <v>176</v>
      </c>
      <c r="E57" s="83" t="s">
        <v>85</v>
      </c>
      <c r="F57" s="80" t="s">
        <v>223</v>
      </c>
      <c r="G57" s="81" t="s">
        <v>416</v>
      </c>
      <c r="H57" s="81" t="s">
        <v>416</v>
      </c>
      <c r="I57" s="81" t="s">
        <v>416</v>
      </c>
      <c r="J57" s="81" t="s">
        <v>416</v>
      </c>
      <c r="K57" s="81" t="s">
        <v>416</v>
      </c>
      <c r="L57" s="81" t="s">
        <v>416</v>
      </c>
      <c r="M57" s="81" t="s">
        <v>416</v>
      </c>
      <c r="N57" s="81" t="s">
        <v>416</v>
      </c>
      <c r="O57" s="81" t="s">
        <v>416</v>
      </c>
      <c r="P57" s="81" t="s">
        <v>416</v>
      </c>
      <c r="Q57" s="81" t="s">
        <v>416</v>
      </c>
      <c r="R57" s="81" t="s">
        <v>416</v>
      </c>
      <c r="S57" s="81" t="s">
        <v>416</v>
      </c>
      <c r="T57" s="81" t="s">
        <v>416</v>
      </c>
      <c r="U57" s="81" t="s">
        <v>416</v>
      </c>
      <c r="V57" s="81" t="s">
        <v>416</v>
      </c>
      <c r="W57" s="81" t="s">
        <v>416</v>
      </c>
      <c r="X57" s="81" t="s">
        <v>416</v>
      </c>
      <c r="Y57" s="81" t="s">
        <v>416</v>
      </c>
      <c r="Z57" s="81" t="s">
        <v>416</v>
      </c>
      <c r="AA57" s="81" t="s">
        <v>416</v>
      </c>
      <c r="AB57" s="81" t="s">
        <v>416</v>
      </c>
      <c r="AC57" s="81" t="s">
        <v>416</v>
      </c>
      <c r="AD57" s="81" t="s">
        <v>416</v>
      </c>
      <c r="AE57" s="81" t="s">
        <v>416</v>
      </c>
      <c r="AF57" s="81" t="s">
        <v>416</v>
      </c>
      <c r="AG57" s="81" t="s">
        <v>416</v>
      </c>
      <c r="AH57" s="81" t="s">
        <v>416</v>
      </c>
      <c r="AI57" s="81" t="s">
        <v>416</v>
      </c>
      <c r="AJ57" s="81" t="s">
        <v>416</v>
      </c>
      <c r="AK57" s="81" t="s">
        <v>416</v>
      </c>
    </row>
    <row r="58" spans="1:37" ht="15" outlineLevel="2" x14ac:dyDescent="0.25">
      <c r="A58" s="79" t="s">
        <v>161</v>
      </c>
      <c r="B58" s="79" t="s">
        <v>177</v>
      </c>
      <c r="C58" s="79" t="s">
        <v>163</v>
      </c>
      <c r="D58" s="79" t="s">
        <v>114</v>
      </c>
      <c r="E58" s="80" t="s">
        <v>85</v>
      </c>
      <c r="F58" s="80" t="s">
        <v>223</v>
      </c>
      <c r="G58" s="81">
        <v>0</v>
      </c>
      <c r="H58" s="81">
        <v>0</v>
      </c>
      <c r="I58" s="81">
        <v>0</v>
      </c>
      <c r="J58" s="81">
        <v>0</v>
      </c>
      <c r="K58" s="81">
        <v>0</v>
      </c>
      <c r="L58" s="81">
        <v>0</v>
      </c>
      <c r="M58" s="81">
        <v>0</v>
      </c>
      <c r="N58" s="81">
        <v>0</v>
      </c>
      <c r="O58" s="81">
        <v>0</v>
      </c>
      <c r="P58" s="81">
        <v>0</v>
      </c>
      <c r="Q58" s="81">
        <v>0</v>
      </c>
      <c r="R58" s="81">
        <v>0</v>
      </c>
      <c r="S58" s="81">
        <v>0</v>
      </c>
      <c r="T58" s="81">
        <v>0</v>
      </c>
      <c r="U58" s="81">
        <v>0</v>
      </c>
      <c r="V58" s="81">
        <v>0</v>
      </c>
      <c r="W58" s="81">
        <v>0</v>
      </c>
      <c r="X58" s="81">
        <v>0</v>
      </c>
      <c r="Y58" s="81">
        <v>0</v>
      </c>
      <c r="Z58" s="81">
        <v>0</v>
      </c>
      <c r="AA58" s="81">
        <v>0</v>
      </c>
      <c r="AB58" s="81">
        <v>0</v>
      </c>
      <c r="AC58" s="81">
        <v>0</v>
      </c>
      <c r="AD58" s="81">
        <v>0</v>
      </c>
      <c r="AE58" s="81">
        <v>0</v>
      </c>
      <c r="AF58" s="81">
        <v>0</v>
      </c>
      <c r="AG58" s="81">
        <v>0</v>
      </c>
      <c r="AH58" s="81">
        <v>0</v>
      </c>
      <c r="AI58" s="81">
        <v>0</v>
      </c>
      <c r="AJ58" s="81">
        <v>0</v>
      </c>
      <c r="AK58" s="81">
        <v>0</v>
      </c>
    </row>
    <row r="59" spans="1:37" ht="15" outlineLevel="2" x14ac:dyDescent="0.25">
      <c r="A59" s="82" t="s">
        <v>161</v>
      </c>
      <c r="B59" s="82" t="s">
        <v>177</v>
      </c>
      <c r="C59" s="82" t="s">
        <v>163</v>
      </c>
      <c r="D59" s="82" t="s">
        <v>165</v>
      </c>
      <c r="E59" s="83" t="s">
        <v>85</v>
      </c>
      <c r="F59" s="80" t="s">
        <v>223</v>
      </c>
      <c r="G59" s="81" t="s">
        <v>416</v>
      </c>
      <c r="H59" s="81" t="s">
        <v>416</v>
      </c>
      <c r="I59" s="81">
        <v>2.9313889999999994</v>
      </c>
      <c r="J59" s="81">
        <v>2.9313890000000002</v>
      </c>
      <c r="K59" s="81">
        <v>2.9313889999999994</v>
      </c>
      <c r="L59" s="81">
        <v>2.9313889999999998</v>
      </c>
      <c r="M59" s="81">
        <v>2.9313889999999994</v>
      </c>
      <c r="N59" s="81">
        <v>2.9313889999999998</v>
      </c>
      <c r="O59" s="81">
        <v>2.9313889999999989</v>
      </c>
      <c r="P59" s="81">
        <v>2.9313889999999998</v>
      </c>
      <c r="Q59" s="81">
        <v>2.9313889999999998</v>
      </c>
      <c r="R59" s="81">
        <v>2.9313889999999998</v>
      </c>
      <c r="S59" s="81">
        <v>2.9313889999999998</v>
      </c>
      <c r="T59" s="81">
        <v>2.9313890000000002</v>
      </c>
      <c r="U59" s="81">
        <v>2.9313890000000007</v>
      </c>
      <c r="V59" s="81">
        <v>2.9313889999999994</v>
      </c>
      <c r="W59" s="81">
        <v>2.9313889999999998</v>
      </c>
      <c r="X59" s="81">
        <v>2.9313889999999998</v>
      </c>
      <c r="Y59" s="81">
        <v>2.9313890000000002</v>
      </c>
      <c r="Z59" s="81">
        <v>2.9313889999999994</v>
      </c>
      <c r="AA59" s="81">
        <v>2.9313890000000007</v>
      </c>
      <c r="AB59" s="81">
        <v>2.9313890000000002</v>
      </c>
      <c r="AC59" s="81">
        <v>2.9313889999999998</v>
      </c>
      <c r="AD59" s="81">
        <v>2.9313889999999998</v>
      </c>
      <c r="AE59" s="81">
        <v>2.9313890000000002</v>
      </c>
      <c r="AF59" s="81">
        <v>2.9313890000000002</v>
      </c>
      <c r="AG59" s="81">
        <v>2.9313890000000007</v>
      </c>
      <c r="AH59" s="81">
        <v>2.9313889999999994</v>
      </c>
      <c r="AI59" s="81">
        <v>2.9313890000000002</v>
      </c>
      <c r="AJ59" s="81">
        <v>2.9313890000000002</v>
      </c>
      <c r="AK59" s="81">
        <v>2.9313889999999998</v>
      </c>
    </row>
    <row r="60" spans="1:37" ht="15" outlineLevel="2" x14ac:dyDescent="0.25">
      <c r="A60" s="79" t="s">
        <v>161</v>
      </c>
      <c r="B60" s="79" t="s">
        <v>177</v>
      </c>
      <c r="C60" s="79" t="s">
        <v>163</v>
      </c>
      <c r="D60" s="79" t="s">
        <v>166</v>
      </c>
      <c r="E60" s="80" t="s">
        <v>85</v>
      </c>
      <c r="F60" s="80" t="s">
        <v>223</v>
      </c>
      <c r="G60" s="81" t="s">
        <v>416</v>
      </c>
      <c r="H60" s="81" t="s">
        <v>416</v>
      </c>
      <c r="I60" s="81" t="s">
        <v>416</v>
      </c>
      <c r="J60" s="81" t="s">
        <v>416</v>
      </c>
      <c r="K60" s="81" t="s">
        <v>416</v>
      </c>
      <c r="L60" s="81" t="s">
        <v>416</v>
      </c>
      <c r="M60" s="81" t="s">
        <v>416</v>
      </c>
      <c r="N60" s="81">
        <v>5.1656945000000007</v>
      </c>
      <c r="O60" s="81">
        <v>5.1656945000000007</v>
      </c>
      <c r="P60" s="81">
        <v>5.1656945000000007</v>
      </c>
      <c r="Q60" s="81">
        <v>5.1656945000000007</v>
      </c>
      <c r="R60" s="81">
        <v>5.1656945000000007</v>
      </c>
      <c r="S60" s="81">
        <v>5.1656945000000016</v>
      </c>
      <c r="T60" s="81">
        <v>5.1656944999999999</v>
      </c>
      <c r="U60" s="81">
        <v>5.1656945000000007</v>
      </c>
      <c r="V60" s="81">
        <v>5.1656945000000007</v>
      </c>
      <c r="W60" s="81">
        <v>5.165694499999999</v>
      </c>
      <c r="X60" s="81">
        <v>5.1656944999999999</v>
      </c>
      <c r="Y60" s="81">
        <v>5.1656945000000007</v>
      </c>
      <c r="Z60" s="81">
        <v>5.165694499999999</v>
      </c>
      <c r="AA60" s="81">
        <v>5.1656944999999999</v>
      </c>
      <c r="AB60" s="81">
        <v>5.1656945000000007</v>
      </c>
      <c r="AC60" s="81">
        <v>5.1656944999999999</v>
      </c>
      <c r="AD60" s="81">
        <v>5.1656945000000007</v>
      </c>
      <c r="AE60" s="81">
        <v>5.1656945000000007</v>
      </c>
      <c r="AF60" s="81">
        <v>5.1656945000000007</v>
      </c>
      <c r="AG60" s="81">
        <v>5.1656945000000007</v>
      </c>
      <c r="AH60" s="81">
        <v>5.1656944999999999</v>
      </c>
      <c r="AI60" s="81">
        <v>5.165694499999999</v>
      </c>
      <c r="AJ60" s="81">
        <v>5.1656944999999999</v>
      </c>
      <c r="AK60" s="81">
        <v>5.165694499999999</v>
      </c>
    </row>
    <row r="61" spans="1:37" ht="15" outlineLevel="2" x14ac:dyDescent="0.25">
      <c r="A61" s="82" t="s">
        <v>161</v>
      </c>
      <c r="B61" s="82" t="s">
        <v>177</v>
      </c>
      <c r="C61" s="82" t="s">
        <v>163</v>
      </c>
      <c r="D61" s="82" t="s">
        <v>167</v>
      </c>
      <c r="E61" s="83" t="s">
        <v>85</v>
      </c>
      <c r="F61" s="80" t="s">
        <v>223</v>
      </c>
      <c r="G61" s="81" t="s">
        <v>416</v>
      </c>
      <c r="H61" s="81" t="s">
        <v>416</v>
      </c>
      <c r="I61" s="81" t="s">
        <v>416</v>
      </c>
      <c r="J61" s="81" t="s">
        <v>416</v>
      </c>
      <c r="K61" s="81" t="s">
        <v>416</v>
      </c>
      <c r="L61" s="81" t="s">
        <v>416</v>
      </c>
      <c r="M61" s="81" t="s">
        <v>416</v>
      </c>
      <c r="N61" s="81" t="s">
        <v>416</v>
      </c>
      <c r="O61" s="81" t="s">
        <v>416</v>
      </c>
      <c r="P61" s="81" t="s">
        <v>416</v>
      </c>
      <c r="Q61" s="81" t="s">
        <v>416</v>
      </c>
      <c r="R61" s="81" t="s">
        <v>416</v>
      </c>
      <c r="S61" s="81">
        <v>6.9058330000000003</v>
      </c>
      <c r="T61" s="81">
        <v>6.9058329999999986</v>
      </c>
      <c r="U61" s="81">
        <v>6.9058329999999994</v>
      </c>
      <c r="V61" s="81">
        <v>6.9058329999999986</v>
      </c>
      <c r="W61" s="81">
        <v>6.9058329999999994</v>
      </c>
      <c r="X61" s="81">
        <v>6.9058330000000012</v>
      </c>
      <c r="Y61" s="81">
        <v>6.9058330000000003</v>
      </c>
      <c r="Z61" s="81">
        <v>6.9058329999999986</v>
      </c>
      <c r="AA61" s="81">
        <v>6.9058329999999986</v>
      </c>
      <c r="AB61" s="81">
        <v>6.9058329999999986</v>
      </c>
      <c r="AC61" s="81">
        <v>6.9058329999999986</v>
      </c>
      <c r="AD61" s="81">
        <v>6.9058329999999977</v>
      </c>
      <c r="AE61" s="81">
        <v>6.9058329999999994</v>
      </c>
      <c r="AF61" s="81">
        <v>6.9058329999999986</v>
      </c>
      <c r="AG61" s="81">
        <v>6.9058330000000021</v>
      </c>
      <c r="AH61" s="81">
        <v>6.9058329999999994</v>
      </c>
      <c r="AI61" s="81">
        <v>6.9058329999999986</v>
      </c>
      <c r="AJ61" s="81">
        <v>6.9058329999999994</v>
      </c>
      <c r="AK61" s="81">
        <v>6.9058329999999977</v>
      </c>
    </row>
    <row r="62" spans="1:37" ht="15" outlineLevel="2" x14ac:dyDescent="0.25">
      <c r="A62" s="79" t="s">
        <v>161</v>
      </c>
      <c r="B62" s="79" t="s">
        <v>177</v>
      </c>
      <c r="C62" s="79" t="s">
        <v>163</v>
      </c>
      <c r="D62" s="79" t="s">
        <v>168</v>
      </c>
      <c r="E62" s="80" t="s">
        <v>85</v>
      </c>
      <c r="F62" s="80" t="s">
        <v>223</v>
      </c>
      <c r="G62" s="81" t="s">
        <v>416</v>
      </c>
      <c r="H62" s="81" t="s">
        <v>416</v>
      </c>
      <c r="I62" s="81" t="s">
        <v>416</v>
      </c>
      <c r="J62" s="81" t="s">
        <v>416</v>
      </c>
      <c r="K62" s="81" t="s">
        <v>416</v>
      </c>
      <c r="L62" s="81" t="s">
        <v>416</v>
      </c>
      <c r="M62" s="81" t="s">
        <v>416</v>
      </c>
      <c r="N62" s="81" t="s">
        <v>416</v>
      </c>
      <c r="O62" s="81" t="s">
        <v>416</v>
      </c>
      <c r="P62" s="81" t="s">
        <v>416</v>
      </c>
      <c r="Q62" s="81" t="s">
        <v>416</v>
      </c>
      <c r="R62" s="81" t="s">
        <v>416</v>
      </c>
      <c r="S62" s="81" t="s">
        <v>416</v>
      </c>
      <c r="T62" s="81" t="s">
        <v>416</v>
      </c>
      <c r="U62" s="81" t="s">
        <v>416</v>
      </c>
      <c r="V62" s="81" t="s">
        <v>416</v>
      </c>
      <c r="W62" s="81">
        <v>6.9058329999999986</v>
      </c>
      <c r="X62" s="81">
        <v>6.9058330000000003</v>
      </c>
      <c r="Y62" s="81">
        <v>6.9058329999999994</v>
      </c>
      <c r="Z62" s="81">
        <v>6.9058329999999986</v>
      </c>
      <c r="AA62" s="81">
        <v>6.9058329999999994</v>
      </c>
      <c r="AB62" s="81">
        <v>6.9058329999999994</v>
      </c>
      <c r="AC62" s="81">
        <v>6.9058330000000003</v>
      </c>
      <c r="AD62" s="81">
        <v>6.9058330000000003</v>
      </c>
      <c r="AE62" s="81">
        <v>6.9058330000000012</v>
      </c>
      <c r="AF62" s="81">
        <v>6.9058329999999986</v>
      </c>
      <c r="AG62" s="81">
        <v>6.9058329999999994</v>
      </c>
      <c r="AH62" s="81">
        <v>6.9058329999999994</v>
      </c>
      <c r="AI62" s="81">
        <v>6.9058329999999986</v>
      </c>
      <c r="AJ62" s="81">
        <v>6.9058330000000003</v>
      </c>
      <c r="AK62" s="81">
        <v>6.9058330000000003</v>
      </c>
    </row>
    <row r="63" spans="1:37" ht="15" outlineLevel="2" x14ac:dyDescent="0.25">
      <c r="A63" s="82" t="s">
        <v>161</v>
      </c>
      <c r="B63" s="82" t="s">
        <v>177</v>
      </c>
      <c r="C63" s="82" t="s">
        <v>163</v>
      </c>
      <c r="D63" s="82" t="s">
        <v>169</v>
      </c>
      <c r="E63" s="83" t="s">
        <v>85</v>
      </c>
      <c r="F63" s="80" t="s">
        <v>223</v>
      </c>
      <c r="G63" s="81" t="s">
        <v>416</v>
      </c>
      <c r="H63" s="81" t="s">
        <v>416</v>
      </c>
      <c r="I63" s="81" t="s">
        <v>416</v>
      </c>
      <c r="J63" s="81" t="s">
        <v>416</v>
      </c>
      <c r="K63" s="81" t="s">
        <v>416</v>
      </c>
      <c r="L63" s="81" t="s">
        <v>416</v>
      </c>
      <c r="M63" s="81" t="s">
        <v>416</v>
      </c>
      <c r="N63" s="81" t="s">
        <v>416</v>
      </c>
      <c r="O63" s="81" t="s">
        <v>416</v>
      </c>
      <c r="P63" s="81" t="s">
        <v>416</v>
      </c>
      <c r="Q63" s="81" t="s">
        <v>416</v>
      </c>
      <c r="R63" s="81" t="s">
        <v>416</v>
      </c>
      <c r="S63" s="81" t="s">
        <v>416</v>
      </c>
      <c r="T63" s="81" t="s">
        <v>416</v>
      </c>
      <c r="U63" s="81" t="s">
        <v>416</v>
      </c>
      <c r="V63" s="81" t="s">
        <v>416</v>
      </c>
      <c r="W63" s="81" t="s">
        <v>416</v>
      </c>
      <c r="X63" s="81" t="s">
        <v>416</v>
      </c>
      <c r="Y63" s="81" t="s">
        <v>416</v>
      </c>
      <c r="Z63" s="81" t="s">
        <v>416</v>
      </c>
      <c r="AA63" s="81" t="s">
        <v>416</v>
      </c>
      <c r="AB63" s="81">
        <v>6.9058330000000003</v>
      </c>
      <c r="AC63" s="81">
        <v>6.9058329999999994</v>
      </c>
      <c r="AD63" s="81">
        <v>6.9058329999999986</v>
      </c>
      <c r="AE63" s="81">
        <v>6.9058329999999994</v>
      </c>
      <c r="AF63" s="81">
        <v>6.9058329999999986</v>
      </c>
      <c r="AG63" s="81">
        <v>6.9058329999999986</v>
      </c>
      <c r="AH63" s="81">
        <v>6.9058329999999994</v>
      </c>
      <c r="AI63" s="81">
        <v>6.9058329999999986</v>
      </c>
      <c r="AJ63" s="81">
        <v>6.9058329999999994</v>
      </c>
      <c r="AK63" s="81">
        <v>6.9058329999999986</v>
      </c>
    </row>
    <row r="64" spans="1:37" ht="15" outlineLevel="2" x14ac:dyDescent="0.25">
      <c r="A64" s="79" t="s">
        <v>161</v>
      </c>
      <c r="B64" s="79" t="s">
        <v>177</v>
      </c>
      <c r="C64" s="79" t="s">
        <v>163</v>
      </c>
      <c r="D64" s="79" t="s">
        <v>170</v>
      </c>
      <c r="E64" s="80" t="s">
        <v>85</v>
      </c>
      <c r="F64" s="80" t="s">
        <v>223</v>
      </c>
      <c r="G64" s="81" t="s">
        <v>416</v>
      </c>
      <c r="H64" s="81" t="s">
        <v>416</v>
      </c>
      <c r="I64" s="81" t="s">
        <v>416</v>
      </c>
      <c r="J64" s="81" t="s">
        <v>416</v>
      </c>
      <c r="K64" s="81" t="s">
        <v>416</v>
      </c>
      <c r="L64" s="81" t="s">
        <v>416</v>
      </c>
      <c r="M64" s="81" t="s">
        <v>416</v>
      </c>
      <c r="N64" s="81" t="s">
        <v>416</v>
      </c>
      <c r="O64" s="81" t="s">
        <v>416</v>
      </c>
      <c r="P64" s="81" t="s">
        <v>416</v>
      </c>
      <c r="Q64" s="81" t="s">
        <v>416</v>
      </c>
      <c r="R64" s="81" t="s">
        <v>416</v>
      </c>
      <c r="S64" s="81" t="s">
        <v>416</v>
      </c>
      <c r="T64" s="81" t="s">
        <v>416</v>
      </c>
      <c r="U64" s="81" t="s">
        <v>416</v>
      </c>
      <c r="V64" s="81" t="s">
        <v>416</v>
      </c>
      <c r="W64" s="81" t="s">
        <v>416</v>
      </c>
      <c r="X64" s="81" t="s">
        <v>416</v>
      </c>
      <c r="Y64" s="81" t="s">
        <v>416</v>
      </c>
      <c r="Z64" s="81" t="s">
        <v>416</v>
      </c>
      <c r="AA64" s="81" t="s">
        <v>416</v>
      </c>
      <c r="AB64" s="81" t="s">
        <v>416</v>
      </c>
      <c r="AC64" s="81" t="s">
        <v>416</v>
      </c>
      <c r="AD64" s="81" t="s">
        <v>416</v>
      </c>
      <c r="AE64" s="81" t="s">
        <v>416</v>
      </c>
      <c r="AF64" s="81">
        <v>5.6313889999999995</v>
      </c>
      <c r="AG64" s="81">
        <v>5.6313890000000004</v>
      </c>
      <c r="AH64" s="81">
        <v>5.6313889999999995</v>
      </c>
      <c r="AI64" s="81">
        <v>5.6313890000000004</v>
      </c>
      <c r="AJ64" s="81">
        <v>5.6313889999999995</v>
      </c>
      <c r="AK64" s="81">
        <v>5.6313889999999995</v>
      </c>
    </row>
    <row r="65" spans="1:37" ht="15" outlineLevel="2" x14ac:dyDescent="0.25">
      <c r="A65" s="82" t="s">
        <v>161</v>
      </c>
      <c r="B65" s="82" t="s">
        <v>177</v>
      </c>
      <c r="C65" s="82" t="s">
        <v>163</v>
      </c>
      <c r="D65" s="82" t="s">
        <v>171</v>
      </c>
      <c r="E65" s="83" t="s">
        <v>85</v>
      </c>
      <c r="F65" s="80" t="s">
        <v>223</v>
      </c>
      <c r="G65" s="81" t="s">
        <v>416</v>
      </c>
      <c r="H65" s="81" t="s">
        <v>416</v>
      </c>
      <c r="I65" s="81" t="s">
        <v>416</v>
      </c>
      <c r="J65" s="81" t="s">
        <v>416</v>
      </c>
      <c r="K65" s="81" t="s">
        <v>416</v>
      </c>
      <c r="L65" s="81" t="s">
        <v>416</v>
      </c>
      <c r="M65" s="81" t="s">
        <v>416</v>
      </c>
      <c r="N65" s="81" t="s">
        <v>416</v>
      </c>
      <c r="O65" s="81" t="s">
        <v>416</v>
      </c>
      <c r="P65" s="81" t="s">
        <v>416</v>
      </c>
      <c r="Q65" s="81" t="s">
        <v>416</v>
      </c>
      <c r="R65" s="81" t="s">
        <v>416</v>
      </c>
      <c r="S65" s="81" t="s">
        <v>416</v>
      </c>
      <c r="T65" s="81" t="s">
        <v>416</v>
      </c>
      <c r="U65" s="81" t="s">
        <v>416</v>
      </c>
      <c r="V65" s="81" t="s">
        <v>416</v>
      </c>
      <c r="W65" s="81" t="s">
        <v>416</v>
      </c>
      <c r="X65" s="81" t="s">
        <v>416</v>
      </c>
      <c r="Y65" s="81" t="s">
        <v>416</v>
      </c>
      <c r="Z65" s="81" t="s">
        <v>416</v>
      </c>
      <c r="AA65" s="81" t="s">
        <v>416</v>
      </c>
      <c r="AB65" s="81" t="s">
        <v>416</v>
      </c>
      <c r="AC65" s="81" t="s">
        <v>416</v>
      </c>
      <c r="AD65" s="81" t="s">
        <v>416</v>
      </c>
      <c r="AE65" s="81" t="s">
        <v>416</v>
      </c>
      <c r="AF65" s="81" t="s">
        <v>416</v>
      </c>
      <c r="AG65" s="81" t="s">
        <v>416</v>
      </c>
      <c r="AH65" s="81" t="s">
        <v>416</v>
      </c>
      <c r="AI65" s="81" t="s">
        <v>416</v>
      </c>
      <c r="AJ65" s="81">
        <v>5.6313889999999986</v>
      </c>
      <c r="AK65" s="81">
        <v>5.6313889999999995</v>
      </c>
    </row>
    <row r="66" spans="1:37" ht="15" outlineLevel="2" x14ac:dyDescent="0.25">
      <c r="A66" s="79" t="s">
        <v>161</v>
      </c>
      <c r="B66" s="79" t="s">
        <v>177</v>
      </c>
      <c r="C66" s="79" t="s">
        <v>172</v>
      </c>
      <c r="D66" s="79" t="s">
        <v>114</v>
      </c>
      <c r="E66" s="80" t="s">
        <v>85</v>
      </c>
      <c r="F66" s="80" t="s">
        <v>223</v>
      </c>
      <c r="G66" s="81">
        <v>0</v>
      </c>
      <c r="H66" s="81">
        <v>0</v>
      </c>
      <c r="I66" s="81">
        <v>0</v>
      </c>
      <c r="J66" s="81">
        <v>0</v>
      </c>
      <c r="K66" s="81">
        <v>0</v>
      </c>
      <c r="L66" s="81">
        <v>0</v>
      </c>
      <c r="M66" s="81">
        <v>0</v>
      </c>
      <c r="N66" s="81">
        <v>0</v>
      </c>
      <c r="O66" s="81">
        <v>0</v>
      </c>
      <c r="P66" s="81">
        <v>0</v>
      </c>
      <c r="Q66" s="81">
        <v>0</v>
      </c>
      <c r="R66" s="81">
        <v>0</v>
      </c>
      <c r="S66" s="81">
        <v>0</v>
      </c>
      <c r="T66" s="81">
        <v>0</v>
      </c>
      <c r="U66" s="81">
        <v>0</v>
      </c>
      <c r="V66" s="81">
        <v>0</v>
      </c>
      <c r="W66" s="81">
        <v>0</v>
      </c>
      <c r="X66" s="81">
        <v>0</v>
      </c>
      <c r="Y66" s="81">
        <v>0</v>
      </c>
      <c r="Z66" s="81">
        <v>0</v>
      </c>
      <c r="AA66" s="81">
        <v>0</v>
      </c>
      <c r="AB66" s="81">
        <v>0</v>
      </c>
      <c r="AC66" s="81">
        <v>0</v>
      </c>
      <c r="AD66" s="81">
        <v>0</v>
      </c>
      <c r="AE66" s="81">
        <v>0</v>
      </c>
      <c r="AF66" s="81">
        <v>0</v>
      </c>
      <c r="AG66" s="81">
        <v>0</v>
      </c>
      <c r="AH66" s="81">
        <v>0</v>
      </c>
      <c r="AI66" s="81">
        <v>0</v>
      </c>
      <c r="AJ66" s="81">
        <v>0</v>
      </c>
      <c r="AK66" s="81">
        <v>0</v>
      </c>
    </row>
    <row r="67" spans="1:37" ht="15" outlineLevel="2" x14ac:dyDescent="0.25">
      <c r="A67" s="82" t="s">
        <v>161</v>
      </c>
      <c r="B67" s="82" t="s">
        <v>177</v>
      </c>
      <c r="C67" s="82" t="s">
        <v>172</v>
      </c>
      <c r="D67" s="82" t="s">
        <v>165</v>
      </c>
      <c r="E67" s="83" t="s">
        <v>85</v>
      </c>
      <c r="F67" s="80" t="s">
        <v>223</v>
      </c>
      <c r="G67" s="81" t="s">
        <v>416</v>
      </c>
      <c r="H67" s="81" t="s">
        <v>416</v>
      </c>
      <c r="I67" s="81">
        <v>2.9313890000000002</v>
      </c>
      <c r="J67" s="81">
        <v>2.9313890000000002</v>
      </c>
      <c r="K67" s="81">
        <v>2.9313890000000002</v>
      </c>
      <c r="L67" s="81">
        <v>2.9313889999999998</v>
      </c>
      <c r="M67" s="81">
        <v>2.9313889999999989</v>
      </c>
      <c r="N67" s="81">
        <v>2.9313889999999994</v>
      </c>
      <c r="O67" s="81">
        <v>2.9313889999999998</v>
      </c>
      <c r="P67" s="81">
        <v>2.9313889999999998</v>
      </c>
      <c r="Q67" s="81">
        <v>2.9313889999999998</v>
      </c>
      <c r="R67" s="81">
        <v>2.9313889999999998</v>
      </c>
      <c r="S67" s="81">
        <v>2.9313889999999998</v>
      </c>
      <c r="T67" s="81">
        <v>2.9313889999999994</v>
      </c>
      <c r="U67" s="81">
        <v>2.9313890000000007</v>
      </c>
      <c r="V67" s="81">
        <v>2.9313890000000002</v>
      </c>
      <c r="W67" s="81">
        <v>2.9313890000000002</v>
      </c>
      <c r="X67" s="81">
        <v>2.9313890000000002</v>
      </c>
      <c r="Y67" s="81">
        <v>2.9313890000000002</v>
      </c>
      <c r="Z67" s="81">
        <v>2.9313889999999994</v>
      </c>
      <c r="AA67" s="81">
        <v>2.9313889999999998</v>
      </c>
      <c r="AB67" s="81">
        <v>2.9313890000000007</v>
      </c>
      <c r="AC67" s="81">
        <v>2.9313890000000002</v>
      </c>
      <c r="AD67" s="81">
        <v>2.9313890000000002</v>
      </c>
      <c r="AE67" s="81">
        <v>2.9313889999999994</v>
      </c>
      <c r="AF67" s="81">
        <v>2.9313889999999998</v>
      </c>
      <c r="AG67" s="81">
        <v>2.9313890000000002</v>
      </c>
      <c r="AH67" s="81">
        <v>2.9313889999999998</v>
      </c>
      <c r="AI67" s="81">
        <v>2.9313890000000002</v>
      </c>
      <c r="AJ67" s="81">
        <v>2.9313890000000002</v>
      </c>
      <c r="AK67" s="81">
        <v>2.9313890000000002</v>
      </c>
    </row>
    <row r="68" spans="1:37" ht="15" outlineLevel="2" x14ac:dyDescent="0.25">
      <c r="A68" s="79" t="s">
        <v>161</v>
      </c>
      <c r="B68" s="79" t="s">
        <v>177</v>
      </c>
      <c r="C68" s="79" t="s">
        <v>172</v>
      </c>
      <c r="D68" s="79" t="s">
        <v>166</v>
      </c>
      <c r="E68" s="80" t="s">
        <v>85</v>
      </c>
      <c r="F68" s="80" t="s">
        <v>223</v>
      </c>
      <c r="G68" s="81" t="s">
        <v>416</v>
      </c>
      <c r="H68" s="81" t="s">
        <v>416</v>
      </c>
      <c r="I68" s="81" t="s">
        <v>416</v>
      </c>
      <c r="J68" s="81" t="s">
        <v>416</v>
      </c>
      <c r="K68" s="81" t="s">
        <v>416</v>
      </c>
      <c r="L68" s="81" t="s">
        <v>416</v>
      </c>
      <c r="M68" s="81" t="s">
        <v>416</v>
      </c>
      <c r="N68" s="81">
        <v>5.1656944999999999</v>
      </c>
      <c r="O68" s="81">
        <v>5.1656944999999999</v>
      </c>
      <c r="P68" s="81">
        <v>5.1656945000000016</v>
      </c>
      <c r="Q68" s="81">
        <v>5.1656945000000016</v>
      </c>
      <c r="R68" s="81">
        <v>5.1656945000000016</v>
      </c>
      <c r="S68" s="81">
        <v>5.1656944999999999</v>
      </c>
      <c r="T68" s="81">
        <v>5.1656945000000007</v>
      </c>
      <c r="U68" s="81">
        <v>5.1656944999999999</v>
      </c>
      <c r="V68" s="81">
        <v>5.1656944999999999</v>
      </c>
      <c r="W68" s="81">
        <v>5.1656944999999999</v>
      </c>
      <c r="X68" s="81">
        <v>5.1656944999999999</v>
      </c>
      <c r="Y68" s="81">
        <v>5.1656944999999999</v>
      </c>
      <c r="Z68" s="81">
        <v>5.1656945000000007</v>
      </c>
      <c r="AA68" s="81">
        <v>5.1656944999999999</v>
      </c>
      <c r="AB68" s="81">
        <v>5.165694499999999</v>
      </c>
      <c r="AC68" s="81">
        <v>5.1656945000000007</v>
      </c>
      <c r="AD68" s="81">
        <v>5.1656945000000007</v>
      </c>
      <c r="AE68" s="81">
        <v>5.1656945000000007</v>
      </c>
      <c r="AF68" s="81">
        <v>5.165694499999999</v>
      </c>
      <c r="AG68" s="81">
        <v>5.1656944999999999</v>
      </c>
      <c r="AH68" s="81">
        <v>5.165694499999999</v>
      </c>
      <c r="AI68" s="81">
        <v>5.165694499999999</v>
      </c>
      <c r="AJ68" s="81">
        <v>5.1656944999999999</v>
      </c>
      <c r="AK68" s="81">
        <v>5.1656945000000007</v>
      </c>
    </row>
    <row r="69" spans="1:37" ht="15" outlineLevel="2" x14ac:dyDescent="0.25">
      <c r="A69" s="82" t="s">
        <v>161</v>
      </c>
      <c r="B69" s="82" t="s">
        <v>177</v>
      </c>
      <c r="C69" s="82" t="s">
        <v>172</v>
      </c>
      <c r="D69" s="82" t="s">
        <v>167</v>
      </c>
      <c r="E69" s="83" t="s">
        <v>85</v>
      </c>
      <c r="F69" s="80" t="s">
        <v>223</v>
      </c>
      <c r="G69" s="81" t="s">
        <v>416</v>
      </c>
      <c r="H69" s="81" t="s">
        <v>416</v>
      </c>
      <c r="I69" s="81" t="s">
        <v>416</v>
      </c>
      <c r="J69" s="81" t="s">
        <v>416</v>
      </c>
      <c r="K69" s="81" t="s">
        <v>416</v>
      </c>
      <c r="L69" s="81" t="s">
        <v>416</v>
      </c>
      <c r="M69" s="81" t="s">
        <v>416</v>
      </c>
      <c r="N69" s="81" t="s">
        <v>416</v>
      </c>
      <c r="O69" s="81" t="s">
        <v>416</v>
      </c>
      <c r="P69" s="81" t="s">
        <v>416</v>
      </c>
      <c r="Q69" s="81" t="s">
        <v>416</v>
      </c>
      <c r="R69" s="81" t="s">
        <v>416</v>
      </c>
      <c r="S69" s="81">
        <v>6.9058329999999994</v>
      </c>
      <c r="T69" s="81">
        <v>6.9058329999999977</v>
      </c>
      <c r="U69" s="81">
        <v>6.9058329999999986</v>
      </c>
      <c r="V69" s="81">
        <v>6.9058329999999994</v>
      </c>
      <c r="W69" s="81">
        <v>6.9058330000000003</v>
      </c>
      <c r="X69" s="81">
        <v>6.9058329999999994</v>
      </c>
      <c r="Y69" s="81">
        <v>6.9058330000000003</v>
      </c>
      <c r="Z69" s="81">
        <v>6.9058329999999994</v>
      </c>
      <c r="AA69" s="81">
        <v>6.9058329999999986</v>
      </c>
      <c r="AB69" s="81">
        <v>6.9058329999999977</v>
      </c>
      <c r="AC69" s="81">
        <v>6.9058329999999994</v>
      </c>
      <c r="AD69" s="81">
        <v>6.9058329999999986</v>
      </c>
      <c r="AE69" s="81">
        <v>6.9058329999999977</v>
      </c>
      <c r="AF69" s="81">
        <v>6.9058329999999994</v>
      </c>
      <c r="AG69" s="81">
        <v>6.9058329999999986</v>
      </c>
      <c r="AH69" s="81">
        <v>6.9058329999999986</v>
      </c>
      <c r="AI69" s="81">
        <v>6.9058329999999994</v>
      </c>
      <c r="AJ69" s="81">
        <v>6.9058329999999994</v>
      </c>
      <c r="AK69" s="81">
        <v>6.9058329999999977</v>
      </c>
    </row>
    <row r="70" spans="1:37" ht="15" outlineLevel="2" x14ac:dyDescent="0.25">
      <c r="A70" s="79" t="s">
        <v>161</v>
      </c>
      <c r="B70" s="79" t="s">
        <v>177</v>
      </c>
      <c r="C70" s="79" t="s">
        <v>172</v>
      </c>
      <c r="D70" s="79" t="s">
        <v>168</v>
      </c>
      <c r="E70" s="80" t="s">
        <v>85</v>
      </c>
      <c r="F70" s="80" t="s">
        <v>223</v>
      </c>
      <c r="G70" s="81" t="s">
        <v>416</v>
      </c>
      <c r="H70" s="81" t="s">
        <v>416</v>
      </c>
      <c r="I70" s="81" t="s">
        <v>416</v>
      </c>
      <c r="J70" s="81" t="s">
        <v>416</v>
      </c>
      <c r="K70" s="81" t="s">
        <v>416</v>
      </c>
      <c r="L70" s="81" t="s">
        <v>416</v>
      </c>
      <c r="M70" s="81" t="s">
        <v>416</v>
      </c>
      <c r="N70" s="81" t="s">
        <v>416</v>
      </c>
      <c r="O70" s="81" t="s">
        <v>416</v>
      </c>
      <c r="P70" s="81" t="s">
        <v>416</v>
      </c>
      <c r="Q70" s="81" t="s">
        <v>416</v>
      </c>
      <c r="R70" s="81" t="s">
        <v>416</v>
      </c>
      <c r="S70" s="81" t="s">
        <v>416</v>
      </c>
      <c r="T70" s="81" t="s">
        <v>416</v>
      </c>
      <c r="U70" s="81" t="s">
        <v>416</v>
      </c>
      <c r="V70" s="81" t="s">
        <v>416</v>
      </c>
      <c r="W70" s="81">
        <v>6.9058330000000003</v>
      </c>
      <c r="X70" s="81">
        <v>6.9058330000000003</v>
      </c>
      <c r="Y70" s="81">
        <v>6.9058329999999986</v>
      </c>
      <c r="Z70" s="81">
        <v>6.9058329999999994</v>
      </c>
      <c r="AA70" s="81">
        <v>6.9058330000000003</v>
      </c>
      <c r="AB70" s="81">
        <v>6.9058330000000003</v>
      </c>
      <c r="AC70" s="81">
        <v>6.9058329999999986</v>
      </c>
      <c r="AD70" s="81">
        <v>6.9058329999999986</v>
      </c>
      <c r="AE70" s="81">
        <v>6.9058329999999986</v>
      </c>
      <c r="AF70" s="81">
        <v>6.9058329999999994</v>
      </c>
      <c r="AG70" s="81">
        <v>6.9058329999999986</v>
      </c>
      <c r="AH70" s="81">
        <v>6.9058329999999986</v>
      </c>
      <c r="AI70" s="81">
        <v>6.9058329999999994</v>
      </c>
      <c r="AJ70" s="81">
        <v>6.9058329999999994</v>
      </c>
      <c r="AK70" s="81">
        <v>6.9058329999999986</v>
      </c>
    </row>
    <row r="71" spans="1:37" ht="15" outlineLevel="2" x14ac:dyDescent="0.25">
      <c r="A71" s="82" t="s">
        <v>161</v>
      </c>
      <c r="B71" s="82" t="s">
        <v>177</v>
      </c>
      <c r="C71" s="82" t="s">
        <v>172</v>
      </c>
      <c r="D71" s="82" t="s">
        <v>169</v>
      </c>
      <c r="E71" s="83" t="s">
        <v>85</v>
      </c>
      <c r="F71" s="80" t="s">
        <v>223</v>
      </c>
      <c r="G71" s="81" t="s">
        <v>416</v>
      </c>
      <c r="H71" s="81" t="s">
        <v>416</v>
      </c>
      <c r="I71" s="81" t="s">
        <v>416</v>
      </c>
      <c r="J71" s="81" t="s">
        <v>416</v>
      </c>
      <c r="K71" s="81" t="s">
        <v>416</v>
      </c>
      <c r="L71" s="81" t="s">
        <v>416</v>
      </c>
      <c r="M71" s="81" t="s">
        <v>416</v>
      </c>
      <c r="N71" s="81" t="s">
        <v>416</v>
      </c>
      <c r="O71" s="81" t="s">
        <v>416</v>
      </c>
      <c r="P71" s="81" t="s">
        <v>416</v>
      </c>
      <c r="Q71" s="81" t="s">
        <v>416</v>
      </c>
      <c r="R71" s="81" t="s">
        <v>416</v>
      </c>
      <c r="S71" s="81" t="s">
        <v>416</v>
      </c>
      <c r="T71" s="81" t="s">
        <v>416</v>
      </c>
      <c r="U71" s="81" t="s">
        <v>416</v>
      </c>
      <c r="V71" s="81" t="s">
        <v>416</v>
      </c>
      <c r="W71" s="81" t="s">
        <v>416</v>
      </c>
      <c r="X71" s="81" t="s">
        <v>416</v>
      </c>
      <c r="Y71" s="81" t="s">
        <v>416</v>
      </c>
      <c r="Z71" s="81" t="s">
        <v>416</v>
      </c>
      <c r="AA71" s="81" t="s">
        <v>416</v>
      </c>
      <c r="AB71" s="81">
        <v>6.9058330000000003</v>
      </c>
      <c r="AC71" s="81">
        <v>6.9058329999999977</v>
      </c>
      <c r="AD71" s="81">
        <v>6.9058330000000012</v>
      </c>
      <c r="AE71" s="81">
        <v>6.9058329999999994</v>
      </c>
      <c r="AF71" s="81">
        <v>6.9058329999999977</v>
      </c>
      <c r="AG71" s="81">
        <v>6.9058329999999986</v>
      </c>
      <c r="AH71" s="81">
        <v>6.9058329999999994</v>
      </c>
      <c r="AI71" s="81">
        <v>6.9058329999999977</v>
      </c>
      <c r="AJ71" s="81">
        <v>6.9058329999999994</v>
      </c>
      <c r="AK71" s="81">
        <v>6.9058329999999994</v>
      </c>
    </row>
    <row r="72" spans="1:37" ht="15" outlineLevel="2" x14ac:dyDescent="0.25">
      <c r="A72" s="79" t="s">
        <v>161</v>
      </c>
      <c r="B72" s="79" t="s">
        <v>177</v>
      </c>
      <c r="C72" s="79" t="s">
        <v>172</v>
      </c>
      <c r="D72" s="79" t="s">
        <v>170</v>
      </c>
      <c r="E72" s="80" t="s">
        <v>85</v>
      </c>
      <c r="F72" s="80" t="s">
        <v>223</v>
      </c>
      <c r="G72" s="81" t="s">
        <v>416</v>
      </c>
      <c r="H72" s="81" t="s">
        <v>416</v>
      </c>
      <c r="I72" s="81" t="s">
        <v>416</v>
      </c>
      <c r="J72" s="81" t="s">
        <v>416</v>
      </c>
      <c r="K72" s="81" t="s">
        <v>416</v>
      </c>
      <c r="L72" s="81" t="s">
        <v>416</v>
      </c>
      <c r="M72" s="81" t="s">
        <v>416</v>
      </c>
      <c r="N72" s="81" t="s">
        <v>416</v>
      </c>
      <c r="O72" s="81" t="s">
        <v>416</v>
      </c>
      <c r="P72" s="81" t="s">
        <v>416</v>
      </c>
      <c r="Q72" s="81" t="s">
        <v>416</v>
      </c>
      <c r="R72" s="81" t="s">
        <v>416</v>
      </c>
      <c r="S72" s="81" t="s">
        <v>416</v>
      </c>
      <c r="T72" s="81" t="s">
        <v>416</v>
      </c>
      <c r="U72" s="81" t="s">
        <v>416</v>
      </c>
      <c r="V72" s="81" t="s">
        <v>416</v>
      </c>
      <c r="W72" s="81" t="s">
        <v>416</v>
      </c>
      <c r="X72" s="81" t="s">
        <v>416</v>
      </c>
      <c r="Y72" s="81" t="s">
        <v>416</v>
      </c>
      <c r="Z72" s="81" t="s">
        <v>416</v>
      </c>
      <c r="AA72" s="81" t="s">
        <v>416</v>
      </c>
      <c r="AB72" s="81" t="s">
        <v>416</v>
      </c>
      <c r="AC72" s="81" t="s">
        <v>416</v>
      </c>
      <c r="AD72" s="81" t="s">
        <v>416</v>
      </c>
      <c r="AE72" s="81" t="s">
        <v>416</v>
      </c>
      <c r="AF72" s="81">
        <v>5.6313890000000004</v>
      </c>
      <c r="AG72" s="81">
        <v>5.6313890000000004</v>
      </c>
      <c r="AH72" s="81">
        <v>5.6313890000000004</v>
      </c>
      <c r="AI72" s="81">
        <v>5.6313890000000004</v>
      </c>
      <c r="AJ72" s="81">
        <v>5.6313890000000004</v>
      </c>
      <c r="AK72" s="81">
        <v>5.6313889999999995</v>
      </c>
    </row>
    <row r="73" spans="1:37" ht="15" outlineLevel="2" x14ac:dyDescent="0.25">
      <c r="A73" s="82" t="s">
        <v>161</v>
      </c>
      <c r="B73" s="82" t="s">
        <v>177</v>
      </c>
      <c r="C73" s="82" t="s">
        <v>172</v>
      </c>
      <c r="D73" s="82" t="s">
        <v>171</v>
      </c>
      <c r="E73" s="83" t="s">
        <v>85</v>
      </c>
      <c r="F73" s="80" t="s">
        <v>223</v>
      </c>
      <c r="G73" s="81" t="s">
        <v>416</v>
      </c>
      <c r="H73" s="81" t="s">
        <v>416</v>
      </c>
      <c r="I73" s="81" t="s">
        <v>416</v>
      </c>
      <c r="J73" s="81" t="s">
        <v>416</v>
      </c>
      <c r="K73" s="81" t="s">
        <v>416</v>
      </c>
      <c r="L73" s="81" t="s">
        <v>416</v>
      </c>
      <c r="M73" s="81" t="s">
        <v>416</v>
      </c>
      <c r="N73" s="81" t="s">
        <v>416</v>
      </c>
      <c r="O73" s="81" t="s">
        <v>416</v>
      </c>
      <c r="P73" s="81" t="s">
        <v>416</v>
      </c>
      <c r="Q73" s="81" t="s">
        <v>416</v>
      </c>
      <c r="R73" s="81" t="s">
        <v>416</v>
      </c>
      <c r="S73" s="81" t="s">
        <v>416</v>
      </c>
      <c r="T73" s="81" t="s">
        <v>416</v>
      </c>
      <c r="U73" s="81" t="s">
        <v>416</v>
      </c>
      <c r="V73" s="81" t="s">
        <v>416</v>
      </c>
      <c r="W73" s="81" t="s">
        <v>416</v>
      </c>
      <c r="X73" s="81" t="s">
        <v>416</v>
      </c>
      <c r="Y73" s="81" t="s">
        <v>416</v>
      </c>
      <c r="Z73" s="81" t="s">
        <v>416</v>
      </c>
      <c r="AA73" s="81" t="s">
        <v>416</v>
      </c>
      <c r="AB73" s="81" t="s">
        <v>416</v>
      </c>
      <c r="AC73" s="81" t="s">
        <v>416</v>
      </c>
      <c r="AD73" s="81" t="s">
        <v>416</v>
      </c>
      <c r="AE73" s="81" t="s">
        <v>416</v>
      </c>
      <c r="AF73" s="81" t="s">
        <v>416</v>
      </c>
      <c r="AG73" s="81" t="s">
        <v>416</v>
      </c>
      <c r="AH73" s="81" t="s">
        <v>416</v>
      </c>
      <c r="AI73" s="81" t="s">
        <v>416</v>
      </c>
      <c r="AJ73" s="81">
        <v>5.6313890000000004</v>
      </c>
      <c r="AK73" s="81">
        <v>5.6313890000000004</v>
      </c>
    </row>
    <row r="74" spans="1:37" ht="15" outlineLevel="2" x14ac:dyDescent="0.25">
      <c r="A74" s="79" t="s">
        <v>161</v>
      </c>
      <c r="B74" s="79" t="s">
        <v>177</v>
      </c>
      <c r="C74" s="79" t="s">
        <v>173</v>
      </c>
      <c r="D74" s="79" t="s">
        <v>114</v>
      </c>
      <c r="E74" s="80" t="s">
        <v>85</v>
      </c>
      <c r="F74" s="80" t="s">
        <v>223</v>
      </c>
      <c r="G74" s="81">
        <v>0</v>
      </c>
      <c r="H74" s="81">
        <v>0</v>
      </c>
      <c r="I74" s="81">
        <v>0</v>
      </c>
      <c r="J74" s="81">
        <v>0</v>
      </c>
      <c r="K74" s="81">
        <v>0</v>
      </c>
      <c r="L74" s="81">
        <v>0</v>
      </c>
      <c r="M74" s="81">
        <v>0</v>
      </c>
      <c r="N74" s="81">
        <v>0</v>
      </c>
      <c r="O74" s="81">
        <v>0</v>
      </c>
      <c r="P74" s="81">
        <v>0</v>
      </c>
      <c r="Q74" s="81">
        <v>0</v>
      </c>
      <c r="R74" s="81">
        <v>0</v>
      </c>
      <c r="S74" s="81">
        <v>0</v>
      </c>
      <c r="T74" s="81">
        <v>0</v>
      </c>
      <c r="U74" s="81">
        <v>0</v>
      </c>
      <c r="V74" s="81">
        <v>0</v>
      </c>
      <c r="W74" s="81">
        <v>0</v>
      </c>
      <c r="X74" s="81">
        <v>0</v>
      </c>
      <c r="Y74" s="81">
        <v>0</v>
      </c>
      <c r="Z74" s="81">
        <v>0</v>
      </c>
      <c r="AA74" s="81">
        <v>0</v>
      </c>
      <c r="AB74" s="81">
        <v>0</v>
      </c>
      <c r="AC74" s="81">
        <v>0</v>
      </c>
      <c r="AD74" s="81">
        <v>0</v>
      </c>
      <c r="AE74" s="81">
        <v>0</v>
      </c>
      <c r="AF74" s="81">
        <v>0</v>
      </c>
      <c r="AG74" s="81">
        <v>0</v>
      </c>
      <c r="AH74" s="81">
        <v>0</v>
      </c>
      <c r="AI74" s="81">
        <v>0</v>
      </c>
      <c r="AJ74" s="81">
        <v>0</v>
      </c>
      <c r="AK74" s="81">
        <v>0</v>
      </c>
    </row>
    <row r="75" spans="1:37" ht="15" outlineLevel="2" x14ac:dyDescent="0.25">
      <c r="A75" s="82" t="s">
        <v>161</v>
      </c>
      <c r="B75" s="82" t="s">
        <v>177</v>
      </c>
      <c r="C75" s="82" t="s">
        <v>173</v>
      </c>
      <c r="D75" s="82" t="s">
        <v>165</v>
      </c>
      <c r="E75" s="83" t="s">
        <v>85</v>
      </c>
      <c r="F75" s="80" t="s">
        <v>223</v>
      </c>
      <c r="G75" s="81" t="s">
        <v>416</v>
      </c>
      <c r="H75" s="81" t="s">
        <v>416</v>
      </c>
      <c r="I75" s="81">
        <v>2.9313890000000007</v>
      </c>
      <c r="J75" s="81">
        <v>2.9313889999999998</v>
      </c>
      <c r="K75" s="81">
        <v>2.9313889999999994</v>
      </c>
      <c r="L75" s="81">
        <v>2.9313890000000002</v>
      </c>
      <c r="M75" s="81">
        <v>2.9313890000000002</v>
      </c>
      <c r="N75" s="81">
        <v>2.9313890000000002</v>
      </c>
      <c r="O75" s="81">
        <v>2.9313890000000002</v>
      </c>
      <c r="P75" s="81">
        <v>2.9313890000000002</v>
      </c>
      <c r="Q75" s="81">
        <v>2.9313889999999994</v>
      </c>
      <c r="R75" s="81">
        <v>2.9313889999999998</v>
      </c>
      <c r="S75" s="81">
        <v>2.9313889999999994</v>
      </c>
      <c r="T75" s="81">
        <v>2.9313889999999998</v>
      </c>
      <c r="U75" s="81">
        <v>2.9313889999999998</v>
      </c>
      <c r="V75" s="81">
        <v>2.9313889999999994</v>
      </c>
      <c r="W75" s="81">
        <v>2.9313889999999998</v>
      </c>
      <c r="X75" s="81">
        <v>2.9313889999999998</v>
      </c>
      <c r="Y75" s="81">
        <v>2.9313889999999994</v>
      </c>
      <c r="Z75" s="81">
        <v>2.9313890000000002</v>
      </c>
      <c r="AA75" s="81">
        <v>2.9313889999999994</v>
      </c>
      <c r="AB75" s="81">
        <v>2.9313890000000002</v>
      </c>
      <c r="AC75" s="81">
        <v>2.9313890000000002</v>
      </c>
      <c r="AD75" s="81">
        <v>2.9313889999999998</v>
      </c>
      <c r="AE75" s="81">
        <v>2.9313889999999998</v>
      </c>
      <c r="AF75" s="81">
        <v>2.9313889999999994</v>
      </c>
      <c r="AG75" s="81">
        <v>2.9313889999999998</v>
      </c>
      <c r="AH75" s="81">
        <v>2.9313889999999998</v>
      </c>
      <c r="AI75" s="81">
        <v>2.9313889999999998</v>
      </c>
      <c r="AJ75" s="81">
        <v>2.9313889999999994</v>
      </c>
      <c r="AK75" s="81">
        <v>2.9313890000000002</v>
      </c>
    </row>
    <row r="76" spans="1:37" ht="15" outlineLevel="2" x14ac:dyDescent="0.25">
      <c r="A76" s="79" t="s">
        <v>161</v>
      </c>
      <c r="B76" s="79" t="s">
        <v>177</v>
      </c>
      <c r="C76" s="79" t="s">
        <v>173</v>
      </c>
      <c r="D76" s="79" t="s">
        <v>166</v>
      </c>
      <c r="E76" s="80" t="s">
        <v>85</v>
      </c>
      <c r="F76" s="80" t="s">
        <v>223</v>
      </c>
      <c r="G76" s="81" t="s">
        <v>416</v>
      </c>
      <c r="H76" s="81" t="s">
        <v>416</v>
      </c>
      <c r="I76" s="81" t="s">
        <v>416</v>
      </c>
      <c r="J76" s="81" t="s">
        <v>416</v>
      </c>
      <c r="K76" s="81" t="s">
        <v>416</v>
      </c>
      <c r="L76" s="81" t="s">
        <v>416</v>
      </c>
      <c r="M76" s="81" t="s">
        <v>416</v>
      </c>
      <c r="N76" s="81">
        <v>5.1656945000000007</v>
      </c>
      <c r="O76" s="81">
        <v>5.1656945000000016</v>
      </c>
      <c r="P76" s="81">
        <v>5.165694499999999</v>
      </c>
      <c r="Q76" s="81">
        <v>5.1656944999999999</v>
      </c>
      <c r="R76" s="81">
        <v>5.165694499999999</v>
      </c>
      <c r="S76" s="81">
        <v>5.1656944999999999</v>
      </c>
      <c r="T76" s="81">
        <v>5.1656945000000007</v>
      </c>
      <c r="U76" s="81">
        <v>5.1656944999999999</v>
      </c>
      <c r="V76" s="81">
        <v>5.1656945000000007</v>
      </c>
      <c r="W76" s="81">
        <v>5.165694499999999</v>
      </c>
      <c r="X76" s="81">
        <v>5.1656945000000007</v>
      </c>
      <c r="Y76" s="81">
        <v>5.1656944999999999</v>
      </c>
      <c r="Z76" s="81">
        <v>5.1656945000000016</v>
      </c>
      <c r="AA76" s="81">
        <v>5.165694499999999</v>
      </c>
      <c r="AB76" s="81">
        <v>5.1656945000000007</v>
      </c>
      <c r="AC76" s="81">
        <v>5.1656944999999999</v>
      </c>
      <c r="AD76" s="81">
        <v>5.1656945000000007</v>
      </c>
      <c r="AE76" s="81">
        <v>5.165694499999999</v>
      </c>
      <c r="AF76" s="81">
        <v>5.1656945000000007</v>
      </c>
      <c r="AG76" s="81">
        <v>5.1656944999999999</v>
      </c>
      <c r="AH76" s="81">
        <v>5.165694499999999</v>
      </c>
      <c r="AI76" s="81">
        <v>5.1656944999999999</v>
      </c>
      <c r="AJ76" s="81">
        <v>5.1656944999999999</v>
      </c>
      <c r="AK76" s="81">
        <v>5.1656944999999999</v>
      </c>
    </row>
    <row r="77" spans="1:37" ht="15" outlineLevel="2" x14ac:dyDescent="0.25">
      <c r="A77" s="82" t="s">
        <v>161</v>
      </c>
      <c r="B77" s="82" t="s">
        <v>177</v>
      </c>
      <c r="C77" s="82" t="s">
        <v>173</v>
      </c>
      <c r="D77" s="82" t="s">
        <v>167</v>
      </c>
      <c r="E77" s="83" t="s">
        <v>85</v>
      </c>
      <c r="F77" s="80" t="s">
        <v>223</v>
      </c>
      <c r="G77" s="81" t="s">
        <v>416</v>
      </c>
      <c r="H77" s="81" t="s">
        <v>416</v>
      </c>
      <c r="I77" s="81" t="s">
        <v>416</v>
      </c>
      <c r="J77" s="81" t="s">
        <v>416</v>
      </c>
      <c r="K77" s="81" t="s">
        <v>416</v>
      </c>
      <c r="L77" s="81" t="s">
        <v>416</v>
      </c>
      <c r="M77" s="81" t="s">
        <v>416</v>
      </c>
      <c r="N77" s="81" t="s">
        <v>416</v>
      </c>
      <c r="O77" s="81" t="s">
        <v>416</v>
      </c>
      <c r="P77" s="81" t="s">
        <v>416</v>
      </c>
      <c r="Q77" s="81" t="s">
        <v>416</v>
      </c>
      <c r="R77" s="81" t="s">
        <v>416</v>
      </c>
      <c r="S77" s="81">
        <v>6.9058329999999968</v>
      </c>
      <c r="T77" s="81">
        <v>6.9058329999999994</v>
      </c>
      <c r="U77" s="81">
        <v>6.9058329999999968</v>
      </c>
      <c r="V77" s="81">
        <v>6.9058329999999994</v>
      </c>
      <c r="W77" s="81">
        <v>6.9058330000000003</v>
      </c>
      <c r="X77" s="81">
        <v>6.9058329999999994</v>
      </c>
      <c r="Y77" s="81">
        <v>6.9058329999999994</v>
      </c>
      <c r="Z77" s="81">
        <v>6.9058329999999986</v>
      </c>
      <c r="AA77" s="81">
        <v>6.9058329999999994</v>
      </c>
      <c r="AB77" s="81">
        <v>6.9058330000000003</v>
      </c>
      <c r="AC77" s="81">
        <v>6.9058330000000012</v>
      </c>
      <c r="AD77" s="81">
        <v>6.9058330000000003</v>
      </c>
      <c r="AE77" s="81">
        <v>6.9058329999999994</v>
      </c>
      <c r="AF77" s="81">
        <v>6.9058329999999986</v>
      </c>
      <c r="AG77" s="81">
        <v>6.9058329999999994</v>
      </c>
      <c r="AH77" s="81">
        <v>6.9058329999999994</v>
      </c>
      <c r="AI77" s="81">
        <v>6.9058329999999986</v>
      </c>
      <c r="AJ77" s="81">
        <v>6.9058329999999986</v>
      </c>
      <c r="AK77" s="81">
        <v>6.9058329999999977</v>
      </c>
    </row>
    <row r="78" spans="1:37" ht="15" outlineLevel="2" x14ac:dyDescent="0.25">
      <c r="A78" s="79" t="s">
        <v>161</v>
      </c>
      <c r="B78" s="79" t="s">
        <v>177</v>
      </c>
      <c r="C78" s="79" t="s">
        <v>173</v>
      </c>
      <c r="D78" s="79" t="s">
        <v>168</v>
      </c>
      <c r="E78" s="80" t="s">
        <v>85</v>
      </c>
      <c r="F78" s="80" t="s">
        <v>223</v>
      </c>
      <c r="G78" s="81" t="s">
        <v>416</v>
      </c>
      <c r="H78" s="81" t="s">
        <v>416</v>
      </c>
      <c r="I78" s="81" t="s">
        <v>416</v>
      </c>
      <c r="J78" s="81" t="s">
        <v>416</v>
      </c>
      <c r="K78" s="81" t="s">
        <v>416</v>
      </c>
      <c r="L78" s="81" t="s">
        <v>416</v>
      </c>
      <c r="M78" s="81" t="s">
        <v>416</v>
      </c>
      <c r="N78" s="81" t="s">
        <v>416</v>
      </c>
      <c r="O78" s="81" t="s">
        <v>416</v>
      </c>
      <c r="P78" s="81" t="s">
        <v>416</v>
      </c>
      <c r="Q78" s="81" t="s">
        <v>416</v>
      </c>
      <c r="R78" s="81" t="s">
        <v>416</v>
      </c>
      <c r="S78" s="81" t="s">
        <v>416</v>
      </c>
      <c r="T78" s="81" t="s">
        <v>416</v>
      </c>
      <c r="U78" s="81" t="s">
        <v>416</v>
      </c>
      <c r="V78" s="81" t="s">
        <v>416</v>
      </c>
      <c r="W78" s="81">
        <v>6.9058329999999977</v>
      </c>
      <c r="X78" s="81">
        <v>6.9058329999999994</v>
      </c>
      <c r="Y78" s="81">
        <v>6.9058330000000003</v>
      </c>
      <c r="Z78" s="81">
        <v>6.9058329999999994</v>
      </c>
      <c r="AA78" s="81">
        <v>6.9058329999999994</v>
      </c>
      <c r="AB78" s="81">
        <v>6.9058329999999994</v>
      </c>
      <c r="AC78" s="81">
        <v>6.9058329999999994</v>
      </c>
      <c r="AD78" s="81">
        <v>6.9058329999999986</v>
      </c>
      <c r="AE78" s="81">
        <v>6.9058329999999986</v>
      </c>
      <c r="AF78" s="81">
        <v>6.9058330000000003</v>
      </c>
      <c r="AG78" s="81">
        <v>6.9058329999999986</v>
      </c>
      <c r="AH78" s="81">
        <v>6.9058329999999994</v>
      </c>
      <c r="AI78" s="81">
        <v>6.9058330000000003</v>
      </c>
      <c r="AJ78" s="81">
        <v>6.9058329999999986</v>
      </c>
      <c r="AK78" s="81">
        <v>6.9058329999999977</v>
      </c>
    </row>
    <row r="79" spans="1:37" ht="15" outlineLevel="2" x14ac:dyDescent="0.25">
      <c r="A79" s="82" t="s">
        <v>161</v>
      </c>
      <c r="B79" s="82" t="s">
        <v>177</v>
      </c>
      <c r="C79" s="82" t="s">
        <v>173</v>
      </c>
      <c r="D79" s="82" t="s">
        <v>169</v>
      </c>
      <c r="E79" s="83" t="s">
        <v>85</v>
      </c>
      <c r="F79" s="80" t="s">
        <v>223</v>
      </c>
      <c r="G79" s="81" t="s">
        <v>416</v>
      </c>
      <c r="H79" s="81" t="s">
        <v>416</v>
      </c>
      <c r="I79" s="81" t="s">
        <v>416</v>
      </c>
      <c r="J79" s="81" t="s">
        <v>416</v>
      </c>
      <c r="K79" s="81" t="s">
        <v>416</v>
      </c>
      <c r="L79" s="81" t="s">
        <v>416</v>
      </c>
      <c r="M79" s="81" t="s">
        <v>416</v>
      </c>
      <c r="N79" s="81" t="s">
        <v>416</v>
      </c>
      <c r="O79" s="81" t="s">
        <v>416</v>
      </c>
      <c r="P79" s="81" t="s">
        <v>416</v>
      </c>
      <c r="Q79" s="81" t="s">
        <v>416</v>
      </c>
      <c r="R79" s="81" t="s">
        <v>416</v>
      </c>
      <c r="S79" s="81" t="s">
        <v>416</v>
      </c>
      <c r="T79" s="81" t="s">
        <v>416</v>
      </c>
      <c r="U79" s="81" t="s">
        <v>416</v>
      </c>
      <c r="V79" s="81" t="s">
        <v>416</v>
      </c>
      <c r="W79" s="81" t="s">
        <v>416</v>
      </c>
      <c r="X79" s="81" t="s">
        <v>416</v>
      </c>
      <c r="Y79" s="81" t="s">
        <v>416</v>
      </c>
      <c r="Z79" s="81" t="s">
        <v>416</v>
      </c>
      <c r="AA79" s="81" t="s">
        <v>416</v>
      </c>
      <c r="AB79" s="81">
        <v>6.9058329999999986</v>
      </c>
      <c r="AC79" s="81">
        <v>6.9058329999999994</v>
      </c>
      <c r="AD79" s="81">
        <v>6.9058329999999994</v>
      </c>
      <c r="AE79" s="81">
        <v>6.9058329999999977</v>
      </c>
      <c r="AF79" s="81">
        <v>6.9058329999999994</v>
      </c>
      <c r="AG79" s="81">
        <v>6.9058329999999994</v>
      </c>
      <c r="AH79" s="81">
        <v>6.9058329999999994</v>
      </c>
      <c r="AI79" s="81">
        <v>6.9058329999999994</v>
      </c>
      <c r="AJ79" s="81">
        <v>6.9058330000000003</v>
      </c>
      <c r="AK79" s="81">
        <v>6.9058329999999986</v>
      </c>
    </row>
    <row r="80" spans="1:37" ht="15" outlineLevel="2" x14ac:dyDescent="0.25">
      <c r="A80" s="79" t="s">
        <v>161</v>
      </c>
      <c r="B80" s="79" t="s">
        <v>177</v>
      </c>
      <c r="C80" s="79" t="s">
        <v>173</v>
      </c>
      <c r="D80" s="79" t="s">
        <v>170</v>
      </c>
      <c r="E80" s="80" t="s">
        <v>85</v>
      </c>
      <c r="F80" s="80" t="s">
        <v>223</v>
      </c>
      <c r="G80" s="81" t="s">
        <v>416</v>
      </c>
      <c r="H80" s="81" t="s">
        <v>416</v>
      </c>
      <c r="I80" s="81" t="s">
        <v>416</v>
      </c>
      <c r="J80" s="81" t="s">
        <v>416</v>
      </c>
      <c r="K80" s="81" t="s">
        <v>416</v>
      </c>
      <c r="L80" s="81" t="s">
        <v>416</v>
      </c>
      <c r="M80" s="81" t="s">
        <v>416</v>
      </c>
      <c r="N80" s="81" t="s">
        <v>416</v>
      </c>
      <c r="O80" s="81" t="s">
        <v>416</v>
      </c>
      <c r="P80" s="81" t="s">
        <v>416</v>
      </c>
      <c r="Q80" s="81" t="s">
        <v>416</v>
      </c>
      <c r="R80" s="81" t="s">
        <v>416</v>
      </c>
      <c r="S80" s="81" t="s">
        <v>416</v>
      </c>
      <c r="T80" s="81" t="s">
        <v>416</v>
      </c>
      <c r="U80" s="81" t="s">
        <v>416</v>
      </c>
      <c r="V80" s="81" t="s">
        <v>416</v>
      </c>
      <c r="W80" s="81" t="s">
        <v>416</v>
      </c>
      <c r="X80" s="81" t="s">
        <v>416</v>
      </c>
      <c r="Y80" s="81" t="s">
        <v>416</v>
      </c>
      <c r="Z80" s="81" t="s">
        <v>416</v>
      </c>
      <c r="AA80" s="81" t="s">
        <v>416</v>
      </c>
      <c r="AB80" s="81" t="s">
        <v>416</v>
      </c>
      <c r="AC80" s="81" t="s">
        <v>416</v>
      </c>
      <c r="AD80" s="81" t="s">
        <v>416</v>
      </c>
      <c r="AE80" s="81" t="s">
        <v>416</v>
      </c>
      <c r="AF80" s="81">
        <v>5.6313889999999995</v>
      </c>
      <c r="AG80" s="81">
        <v>5.6313890000000004</v>
      </c>
      <c r="AH80" s="81">
        <v>5.6313890000000004</v>
      </c>
      <c r="AI80" s="81">
        <v>5.6313889999999995</v>
      </c>
      <c r="AJ80" s="81">
        <v>5.6313889999999995</v>
      </c>
      <c r="AK80" s="81">
        <v>5.6313890000000004</v>
      </c>
    </row>
    <row r="81" spans="1:37" ht="15" outlineLevel="2" x14ac:dyDescent="0.25">
      <c r="A81" s="82" t="s">
        <v>161</v>
      </c>
      <c r="B81" s="82" t="s">
        <v>177</v>
      </c>
      <c r="C81" s="82" t="s">
        <v>173</v>
      </c>
      <c r="D81" s="82" t="s">
        <v>171</v>
      </c>
      <c r="E81" s="83" t="s">
        <v>85</v>
      </c>
      <c r="F81" s="80" t="s">
        <v>223</v>
      </c>
      <c r="G81" s="81" t="s">
        <v>416</v>
      </c>
      <c r="H81" s="81" t="s">
        <v>416</v>
      </c>
      <c r="I81" s="81" t="s">
        <v>416</v>
      </c>
      <c r="J81" s="81" t="s">
        <v>416</v>
      </c>
      <c r="K81" s="81" t="s">
        <v>416</v>
      </c>
      <c r="L81" s="81" t="s">
        <v>416</v>
      </c>
      <c r="M81" s="81" t="s">
        <v>416</v>
      </c>
      <c r="N81" s="81" t="s">
        <v>416</v>
      </c>
      <c r="O81" s="81" t="s">
        <v>416</v>
      </c>
      <c r="P81" s="81" t="s">
        <v>416</v>
      </c>
      <c r="Q81" s="81" t="s">
        <v>416</v>
      </c>
      <c r="R81" s="81" t="s">
        <v>416</v>
      </c>
      <c r="S81" s="81" t="s">
        <v>416</v>
      </c>
      <c r="T81" s="81" t="s">
        <v>416</v>
      </c>
      <c r="U81" s="81" t="s">
        <v>416</v>
      </c>
      <c r="V81" s="81" t="s">
        <v>416</v>
      </c>
      <c r="W81" s="81" t="s">
        <v>416</v>
      </c>
      <c r="X81" s="81" t="s">
        <v>416</v>
      </c>
      <c r="Y81" s="81" t="s">
        <v>416</v>
      </c>
      <c r="Z81" s="81" t="s">
        <v>416</v>
      </c>
      <c r="AA81" s="81" t="s">
        <v>416</v>
      </c>
      <c r="AB81" s="81" t="s">
        <v>416</v>
      </c>
      <c r="AC81" s="81" t="s">
        <v>416</v>
      </c>
      <c r="AD81" s="81" t="s">
        <v>416</v>
      </c>
      <c r="AE81" s="81" t="s">
        <v>416</v>
      </c>
      <c r="AF81" s="81" t="s">
        <v>416</v>
      </c>
      <c r="AG81" s="81" t="s">
        <v>416</v>
      </c>
      <c r="AH81" s="81" t="s">
        <v>416</v>
      </c>
      <c r="AI81" s="81" t="s">
        <v>416</v>
      </c>
      <c r="AJ81" s="81">
        <v>5.6313889999999995</v>
      </c>
      <c r="AK81" s="81">
        <v>5.6313889999999995</v>
      </c>
    </row>
    <row r="82" spans="1:37" ht="15" outlineLevel="2" x14ac:dyDescent="0.25">
      <c r="A82" s="79" t="s">
        <v>161</v>
      </c>
      <c r="B82" s="79" t="s">
        <v>178</v>
      </c>
      <c r="C82" s="79" t="s">
        <v>173</v>
      </c>
      <c r="D82" s="79" t="s">
        <v>170</v>
      </c>
      <c r="E82" s="80" t="s">
        <v>85</v>
      </c>
      <c r="F82" s="80" t="s">
        <v>223</v>
      </c>
      <c r="G82" s="81" t="s">
        <v>416</v>
      </c>
      <c r="H82" s="81" t="s">
        <v>416</v>
      </c>
      <c r="I82" s="81" t="s">
        <v>416</v>
      </c>
      <c r="J82" s="81" t="s">
        <v>416</v>
      </c>
      <c r="K82" s="81" t="s">
        <v>416</v>
      </c>
      <c r="L82" s="81" t="s">
        <v>416</v>
      </c>
      <c r="M82" s="81" t="s">
        <v>416</v>
      </c>
      <c r="N82" s="81" t="s">
        <v>416</v>
      </c>
      <c r="O82" s="81" t="s">
        <v>416</v>
      </c>
      <c r="P82" s="81" t="s">
        <v>416</v>
      </c>
      <c r="Q82" s="81" t="s">
        <v>416</v>
      </c>
      <c r="R82" s="81" t="s">
        <v>416</v>
      </c>
      <c r="S82" s="81" t="s">
        <v>416</v>
      </c>
      <c r="T82" s="81" t="s">
        <v>416</v>
      </c>
      <c r="U82" s="81" t="s">
        <v>416</v>
      </c>
      <c r="V82" s="81" t="s">
        <v>416</v>
      </c>
      <c r="W82" s="81" t="s">
        <v>416</v>
      </c>
      <c r="X82" s="81" t="s">
        <v>416</v>
      </c>
      <c r="Y82" s="81" t="s">
        <v>416</v>
      </c>
      <c r="Z82" s="81" t="s">
        <v>416</v>
      </c>
      <c r="AA82" s="81" t="s">
        <v>416</v>
      </c>
      <c r="AB82" s="81" t="s">
        <v>416</v>
      </c>
      <c r="AC82" s="81" t="s">
        <v>416</v>
      </c>
      <c r="AD82" s="81" t="s">
        <v>416</v>
      </c>
      <c r="AE82" s="81" t="s">
        <v>416</v>
      </c>
      <c r="AF82" s="81" t="s">
        <v>416</v>
      </c>
      <c r="AG82" s="81" t="s">
        <v>416</v>
      </c>
      <c r="AH82" s="81" t="s">
        <v>416</v>
      </c>
      <c r="AI82" s="81" t="s">
        <v>416</v>
      </c>
      <c r="AJ82" s="81">
        <v>5.6313889999999986</v>
      </c>
      <c r="AK82" s="81">
        <v>5.6313890000000004</v>
      </c>
    </row>
    <row r="83" spans="1:37" ht="15" outlineLevel="2" x14ac:dyDescent="0.25">
      <c r="A83" s="82" t="s">
        <v>161</v>
      </c>
      <c r="B83" s="82" t="s">
        <v>178</v>
      </c>
      <c r="C83" s="82" t="s">
        <v>173</v>
      </c>
      <c r="D83" s="82" t="s">
        <v>171</v>
      </c>
      <c r="E83" s="83" t="s">
        <v>85</v>
      </c>
      <c r="F83" s="80" t="s">
        <v>223</v>
      </c>
      <c r="G83" s="81" t="s">
        <v>416</v>
      </c>
      <c r="H83" s="81" t="s">
        <v>416</v>
      </c>
      <c r="I83" s="81" t="s">
        <v>416</v>
      </c>
      <c r="J83" s="81" t="s">
        <v>416</v>
      </c>
      <c r="K83" s="81" t="s">
        <v>416</v>
      </c>
      <c r="L83" s="81" t="s">
        <v>416</v>
      </c>
      <c r="M83" s="81" t="s">
        <v>416</v>
      </c>
      <c r="N83" s="81" t="s">
        <v>416</v>
      </c>
      <c r="O83" s="81" t="s">
        <v>416</v>
      </c>
      <c r="P83" s="81" t="s">
        <v>416</v>
      </c>
      <c r="Q83" s="81" t="s">
        <v>416</v>
      </c>
      <c r="R83" s="81" t="s">
        <v>416</v>
      </c>
      <c r="S83" s="81" t="s">
        <v>416</v>
      </c>
      <c r="T83" s="81" t="s">
        <v>416</v>
      </c>
      <c r="U83" s="81" t="s">
        <v>416</v>
      </c>
      <c r="V83" s="81" t="s">
        <v>416</v>
      </c>
      <c r="W83" s="81" t="s">
        <v>416</v>
      </c>
      <c r="X83" s="81" t="s">
        <v>416</v>
      </c>
      <c r="Y83" s="81" t="s">
        <v>416</v>
      </c>
      <c r="Z83" s="81" t="s">
        <v>416</v>
      </c>
      <c r="AA83" s="81" t="s">
        <v>416</v>
      </c>
      <c r="AB83" s="81" t="s">
        <v>416</v>
      </c>
      <c r="AC83" s="81" t="s">
        <v>416</v>
      </c>
      <c r="AD83" s="81" t="s">
        <v>416</v>
      </c>
      <c r="AE83" s="81" t="s">
        <v>416</v>
      </c>
      <c r="AF83" s="81" t="s">
        <v>416</v>
      </c>
      <c r="AG83" s="81" t="s">
        <v>416</v>
      </c>
      <c r="AH83" s="81" t="s">
        <v>416</v>
      </c>
      <c r="AI83" s="81" t="s">
        <v>416</v>
      </c>
      <c r="AJ83" s="81">
        <v>5.6313889999999986</v>
      </c>
      <c r="AK83" s="81">
        <v>5.6313889999999995</v>
      </c>
    </row>
    <row r="84" spans="1:37" ht="15" outlineLevel="2" x14ac:dyDescent="0.25">
      <c r="A84" s="79" t="s">
        <v>161</v>
      </c>
      <c r="B84" s="79" t="s">
        <v>179</v>
      </c>
      <c r="C84" s="79" t="s">
        <v>163</v>
      </c>
      <c r="D84" s="79" t="s">
        <v>114</v>
      </c>
      <c r="E84" s="80" t="s">
        <v>85</v>
      </c>
      <c r="F84" s="80" t="s">
        <v>223</v>
      </c>
      <c r="G84" s="81">
        <v>0</v>
      </c>
      <c r="H84" s="81">
        <v>0</v>
      </c>
      <c r="I84" s="81">
        <v>0</v>
      </c>
      <c r="J84" s="81">
        <v>0</v>
      </c>
      <c r="K84" s="81">
        <v>0</v>
      </c>
      <c r="L84" s="81">
        <v>0</v>
      </c>
      <c r="M84" s="81">
        <v>0</v>
      </c>
      <c r="N84" s="81">
        <v>0</v>
      </c>
      <c r="O84" s="81">
        <v>0</v>
      </c>
      <c r="P84" s="81">
        <v>0</v>
      </c>
      <c r="Q84" s="81">
        <v>0</v>
      </c>
      <c r="R84" s="81">
        <v>0</v>
      </c>
      <c r="S84" s="81">
        <v>0</v>
      </c>
      <c r="T84" s="81">
        <v>0</v>
      </c>
      <c r="U84" s="81">
        <v>0</v>
      </c>
      <c r="V84" s="81" t="s">
        <v>416</v>
      </c>
      <c r="W84" s="81" t="s">
        <v>416</v>
      </c>
      <c r="X84" s="81" t="s">
        <v>416</v>
      </c>
      <c r="Y84" s="81" t="s">
        <v>416</v>
      </c>
      <c r="Z84" s="81" t="s">
        <v>416</v>
      </c>
      <c r="AA84" s="81" t="s">
        <v>416</v>
      </c>
      <c r="AB84" s="81" t="s">
        <v>416</v>
      </c>
      <c r="AC84" s="81" t="s">
        <v>416</v>
      </c>
      <c r="AD84" s="81" t="s">
        <v>416</v>
      </c>
      <c r="AE84" s="81" t="s">
        <v>416</v>
      </c>
      <c r="AF84" s="81" t="s">
        <v>416</v>
      </c>
      <c r="AG84" s="81" t="s">
        <v>416</v>
      </c>
      <c r="AH84" s="81" t="s">
        <v>416</v>
      </c>
      <c r="AI84" s="81" t="s">
        <v>416</v>
      </c>
      <c r="AJ84" s="81" t="s">
        <v>416</v>
      </c>
      <c r="AK84" s="81" t="s">
        <v>416</v>
      </c>
    </row>
    <row r="85" spans="1:37" ht="15" outlineLevel="2" x14ac:dyDescent="0.25">
      <c r="A85" s="82" t="s">
        <v>161</v>
      </c>
      <c r="B85" s="82" t="s">
        <v>179</v>
      </c>
      <c r="C85" s="82" t="s">
        <v>163</v>
      </c>
      <c r="D85" s="82" t="s">
        <v>165</v>
      </c>
      <c r="E85" s="83" t="s">
        <v>85</v>
      </c>
      <c r="F85" s="80" t="s">
        <v>223</v>
      </c>
      <c r="G85" s="81" t="s">
        <v>416</v>
      </c>
      <c r="H85" s="81" t="s">
        <v>416</v>
      </c>
      <c r="I85" s="81" t="s">
        <v>416</v>
      </c>
      <c r="J85" s="81" t="s">
        <v>416</v>
      </c>
      <c r="K85" s="81" t="s">
        <v>416</v>
      </c>
      <c r="L85" s="81" t="s">
        <v>416</v>
      </c>
      <c r="M85" s="81" t="s">
        <v>416</v>
      </c>
      <c r="N85" s="81" t="s">
        <v>416</v>
      </c>
      <c r="O85" s="81" t="s">
        <v>416</v>
      </c>
      <c r="P85" s="81">
        <v>18.383193499999997</v>
      </c>
      <c r="Q85" s="81">
        <v>18.383193499999997</v>
      </c>
      <c r="R85" s="81">
        <v>18.383193499999997</v>
      </c>
      <c r="S85" s="81">
        <v>18.383193500000001</v>
      </c>
      <c r="T85" s="81">
        <v>18.383193499999994</v>
      </c>
      <c r="U85" s="81">
        <v>18.383193500000001</v>
      </c>
      <c r="V85" s="81">
        <v>18.383193499999994</v>
      </c>
      <c r="W85" s="81">
        <v>18.383193499999997</v>
      </c>
      <c r="X85" s="81">
        <v>18.383193499999997</v>
      </c>
      <c r="Y85" s="81">
        <v>18.383193499999997</v>
      </c>
      <c r="Z85" s="81">
        <v>18.383193499999997</v>
      </c>
      <c r="AA85" s="81">
        <v>18.383193500000001</v>
      </c>
      <c r="AB85" s="81">
        <v>18.383193500000001</v>
      </c>
      <c r="AC85" s="81">
        <v>18.383193499999997</v>
      </c>
      <c r="AD85" s="81">
        <v>18.383193499999997</v>
      </c>
      <c r="AE85" s="81">
        <v>18.383193499999994</v>
      </c>
      <c r="AF85" s="81">
        <v>18.383193499999997</v>
      </c>
      <c r="AG85" s="81">
        <v>18.383193500000001</v>
      </c>
      <c r="AH85" s="81">
        <v>18.383193499999997</v>
      </c>
      <c r="AI85" s="81">
        <v>18.383193499999997</v>
      </c>
      <c r="AJ85" s="81">
        <v>18.383193499999994</v>
      </c>
      <c r="AK85" s="81">
        <v>18.383193499999997</v>
      </c>
    </row>
    <row r="86" spans="1:37" ht="15" outlineLevel="2" x14ac:dyDescent="0.25">
      <c r="A86" s="79" t="s">
        <v>161</v>
      </c>
      <c r="B86" s="79" t="s">
        <v>179</v>
      </c>
      <c r="C86" s="79" t="s">
        <v>163</v>
      </c>
      <c r="D86" s="79" t="s">
        <v>166</v>
      </c>
      <c r="E86" s="80" t="s">
        <v>85</v>
      </c>
      <c r="F86" s="80" t="s">
        <v>223</v>
      </c>
      <c r="G86" s="81" t="s">
        <v>416</v>
      </c>
      <c r="H86" s="81" t="s">
        <v>416</v>
      </c>
      <c r="I86" s="81" t="s">
        <v>416</v>
      </c>
      <c r="J86" s="81" t="s">
        <v>416</v>
      </c>
      <c r="K86" s="81" t="s">
        <v>416</v>
      </c>
      <c r="L86" s="81" t="s">
        <v>416</v>
      </c>
      <c r="M86" s="81" t="s">
        <v>416</v>
      </c>
      <c r="N86" s="81" t="s">
        <v>416</v>
      </c>
      <c r="O86" s="81" t="s">
        <v>416</v>
      </c>
      <c r="P86" s="81">
        <v>8.1430550000000004</v>
      </c>
      <c r="Q86" s="81">
        <v>8.1430550000000004</v>
      </c>
      <c r="R86" s="81">
        <v>8.1430549999999986</v>
      </c>
      <c r="S86" s="81">
        <v>8.1430550000000004</v>
      </c>
      <c r="T86" s="81">
        <v>8.1430550000000004</v>
      </c>
      <c r="U86" s="81">
        <v>8.1430549999999986</v>
      </c>
      <c r="V86" s="81">
        <v>8.1430549999999968</v>
      </c>
      <c r="W86" s="81">
        <v>8.1430550000000004</v>
      </c>
      <c r="X86" s="81">
        <v>8.1430550000000004</v>
      </c>
      <c r="Y86" s="81">
        <v>8.1430550000000004</v>
      </c>
      <c r="Z86" s="81">
        <v>8.1430550000000004</v>
      </c>
      <c r="AA86" s="81">
        <v>8.1430549999999986</v>
      </c>
      <c r="AB86" s="81">
        <v>8.1430550000000004</v>
      </c>
      <c r="AC86" s="81">
        <v>8.1430550000000004</v>
      </c>
      <c r="AD86" s="81">
        <v>8.1430550000000004</v>
      </c>
      <c r="AE86" s="81">
        <v>8.1430550000000004</v>
      </c>
      <c r="AF86" s="81">
        <v>8.1430550000000039</v>
      </c>
      <c r="AG86" s="81">
        <v>8.1430549999999986</v>
      </c>
      <c r="AH86" s="81">
        <v>8.1430550000000004</v>
      </c>
      <c r="AI86" s="81">
        <v>8.1430550000000004</v>
      </c>
      <c r="AJ86" s="81">
        <v>8.1430549999999986</v>
      </c>
      <c r="AK86" s="81">
        <v>8.1430550000000004</v>
      </c>
    </row>
    <row r="87" spans="1:37" ht="15" outlineLevel="2" x14ac:dyDescent="0.25">
      <c r="A87" s="82" t="s">
        <v>161</v>
      </c>
      <c r="B87" s="82" t="s">
        <v>179</v>
      </c>
      <c r="C87" s="82" t="s">
        <v>163</v>
      </c>
      <c r="D87" s="82" t="s">
        <v>167</v>
      </c>
      <c r="E87" s="83" t="s">
        <v>85</v>
      </c>
      <c r="F87" s="80" t="s">
        <v>223</v>
      </c>
      <c r="G87" s="81" t="s">
        <v>416</v>
      </c>
      <c r="H87" s="81" t="s">
        <v>416</v>
      </c>
      <c r="I87" s="81" t="s">
        <v>416</v>
      </c>
      <c r="J87" s="81" t="s">
        <v>416</v>
      </c>
      <c r="K87" s="81" t="s">
        <v>416</v>
      </c>
      <c r="L87" s="81" t="s">
        <v>416</v>
      </c>
      <c r="M87" s="81" t="s">
        <v>416</v>
      </c>
      <c r="N87" s="81" t="s">
        <v>416</v>
      </c>
      <c r="O87" s="81" t="s">
        <v>416</v>
      </c>
      <c r="P87" s="81" t="s">
        <v>416</v>
      </c>
      <c r="Q87" s="81" t="s">
        <v>416</v>
      </c>
      <c r="R87" s="81" t="s">
        <v>416</v>
      </c>
      <c r="S87" s="81" t="s">
        <v>416</v>
      </c>
      <c r="T87" s="81" t="s">
        <v>416</v>
      </c>
      <c r="U87" s="81" t="s">
        <v>416</v>
      </c>
      <c r="V87" s="81">
        <v>3.6372219999999995</v>
      </c>
      <c r="W87" s="81">
        <v>3.6372220000000004</v>
      </c>
      <c r="X87" s="81">
        <v>3.6372219999999995</v>
      </c>
      <c r="Y87" s="81">
        <v>3.637222</v>
      </c>
      <c r="Z87" s="81">
        <v>3.6372219999999995</v>
      </c>
      <c r="AA87" s="81">
        <v>3.6372220000000004</v>
      </c>
      <c r="AB87" s="81">
        <v>3.6372219999999995</v>
      </c>
      <c r="AC87" s="81">
        <v>3.6372219999999995</v>
      </c>
      <c r="AD87" s="81">
        <v>3.6372219999999995</v>
      </c>
      <c r="AE87" s="81">
        <v>3.6372219999999995</v>
      </c>
      <c r="AF87" s="81">
        <v>3.6372220000000004</v>
      </c>
      <c r="AG87" s="81">
        <v>3.637222</v>
      </c>
      <c r="AH87" s="81">
        <v>3.637222</v>
      </c>
      <c r="AI87" s="81">
        <v>3.637222</v>
      </c>
      <c r="AJ87" s="81">
        <v>3.6372219999999995</v>
      </c>
      <c r="AK87" s="81">
        <v>3.637222</v>
      </c>
    </row>
    <row r="88" spans="1:37" ht="15" outlineLevel="2" x14ac:dyDescent="0.25">
      <c r="A88" s="79" t="s">
        <v>161</v>
      </c>
      <c r="B88" s="79" t="s">
        <v>179</v>
      </c>
      <c r="C88" s="79" t="s">
        <v>163</v>
      </c>
      <c r="D88" s="79" t="s">
        <v>168</v>
      </c>
      <c r="E88" s="80" t="s">
        <v>85</v>
      </c>
      <c r="F88" s="80" t="s">
        <v>223</v>
      </c>
      <c r="G88" s="81" t="s">
        <v>416</v>
      </c>
      <c r="H88" s="81" t="s">
        <v>416</v>
      </c>
      <c r="I88" s="81" t="s">
        <v>416</v>
      </c>
      <c r="J88" s="81" t="s">
        <v>416</v>
      </c>
      <c r="K88" s="81" t="s">
        <v>416</v>
      </c>
      <c r="L88" s="81" t="s">
        <v>416</v>
      </c>
      <c r="M88" s="81" t="s">
        <v>416</v>
      </c>
      <c r="N88" s="81" t="s">
        <v>416</v>
      </c>
      <c r="O88" s="81" t="s">
        <v>416</v>
      </c>
      <c r="P88" s="81" t="s">
        <v>416</v>
      </c>
      <c r="Q88" s="81" t="s">
        <v>416</v>
      </c>
      <c r="R88" s="81" t="s">
        <v>416</v>
      </c>
      <c r="S88" s="81" t="s">
        <v>416</v>
      </c>
      <c r="T88" s="81" t="s">
        <v>416</v>
      </c>
      <c r="U88" s="81" t="s">
        <v>416</v>
      </c>
      <c r="V88" s="81">
        <v>3.6372219999999995</v>
      </c>
      <c r="W88" s="81">
        <v>3.6372220000000004</v>
      </c>
      <c r="X88" s="81">
        <v>3.6372219999999995</v>
      </c>
      <c r="Y88" s="81">
        <v>3.637222</v>
      </c>
      <c r="Z88" s="81">
        <v>3.6372219999999995</v>
      </c>
      <c r="AA88" s="81">
        <v>3.6372220000000004</v>
      </c>
      <c r="AB88" s="81">
        <v>3.6372219999999995</v>
      </c>
      <c r="AC88" s="81">
        <v>3.6372219999999995</v>
      </c>
      <c r="AD88" s="81">
        <v>3.6372219999999995</v>
      </c>
      <c r="AE88" s="81">
        <v>3.6372219999999995</v>
      </c>
      <c r="AF88" s="81">
        <v>3.6372220000000004</v>
      </c>
      <c r="AG88" s="81">
        <v>3.637222</v>
      </c>
      <c r="AH88" s="81">
        <v>3.637222</v>
      </c>
      <c r="AI88" s="81">
        <v>3.637222</v>
      </c>
      <c r="AJ88" s="81">
        <v>3.6372219999999995</v>
      </c>
      <c r="AK88" s="81">
        <v>3.637222</v>
      </c>
    </row>
    <row r="89" spans="1:37" ht="15" outlineLevel="2" x14ac:dyDescent="0.25">
      <c r="A89" s="82" t="s">
        <v>161</v>
      </c>
      <c r="B89" s="82" t="s">
        <v>179</v>
      </c>
      <c r="C89" s="82" t="s">
        <v>163</v>
      </c>
      <c r="D89" s="82" t="s">
        <v>169</v>
      </c>
      <c r="E89" s="83" t="s">
        <v>85</v>
      </c>
      <c r="F89" s="80" t="s">
        <v>223</v>
      </c>
      <c r="G89" s="81" t="s">
        <v>416</v>
      </c>
      <c r="H89" s="81" t="s">
        <v>416</v>
      </c>
      <c r="I89" s="81" t="s">
        <v>416</v>
      </c>
      <c r="J89" s="81" t="s">
        <v>416</v>
      </c>
      <c r="K89" s="81" t="s">
        <v>416</v>
      </c>
      <c r="L89" s="81" t="s">
        <v>416</v>
      </c>
      <c r="M89" s="81" t="s">
        <v>416</v>
      </c>
      <c r="N89" s="81" t="s">
        <v>416</v>
      </c>
      <c r="O89" s="81" t="s">
        <v>416</v>
      </c>
      <c r="P89" s="81" t="s">
        <v>416</v>
      </c>
      <c r="Q89" s="81" t="s">
        <v>416</v>
      </c>
      <c r="R89" s="81" t="s">
        <v>416</v>
      </c>
      <c r="S89" s="81" t="s">
        <v>416</v>
      </c>
      <c r="T89" s="81" t="s">
        <v>416</v>
      </c>
      <c r="U89" s="81" t="s">
        <v>416</v>
      </c>
      <c r="V89" s="81" t="s">
        <v>416</v>
      </c>
      <c r="W89" s="81" t="s">
        <v>416</v>
      </c>
      <c r="X89" s="81" t="s">
        <v>416</v>
      </c>
      <c r="Y89" s="81" t="s">
        <v>416</v>
      </c>
      <c r="Z89" s="81" t="s">
        <v>416</v>
      </c>
      <c r="AA89" s="81" t="s">
        <v>416</v>
      </c>
      <c r="AB89" s="81" t="s">
        <v>416</v>
      </c>
      <c r="AC89" s="81" t="s">
        <v>416</v>
      </c>
      <c r="AD89" s="81" t="s">
        <v>416</v>
      </c>
      <c r="AE89" s="81">
        <v>0.85970834999999979</v>
      </c>
      <c r="AF89" s="81">
        <v>0.8597083499999999</v>
      </c>
      <c r="AG89" s="81">
        <v>0.8597083499999999</v>
      </c>
      <c r="AH89" s="81">
        <v>0.85970835000000001</v>
      </c>
      <c r="AI89" s="81">
        <v>0.8597083499999999</v>
      </c>
      <c r="AJ89" s="81">
        <v>0.8597083499999999</v>
      </c>
      <c r="AK89" s="81">
        <v>0.85970834999999979</v>
      </c>
    </row>
    <row r="90" spans="1:37" ht="15" outlineLevel="2" x14ac:dyDescent="0.25">
      <c r="A90" s="79" t="s">
        <v>161</v>
      </c>
      <c r="B90" s="79" t="s">
        <v>179</v>
      </c>
      <c r="C90" s="79" t="s">
        <v>163</v>
      </c>
      <c r="D90" s="79" t="s">
        <v>170</v>
      </c>
      <c r="E90" s="80" t="s">
        <v>85</v>
      </c>
      <c r="F90" s="80" t="s">
        <v>223</v>
      </c>
      <c r="G90" s="81" t="s">
        <v>416</v>
      </c>
      <c r="H90" s="81" t="s">
        <v>416</v>
      </c>
      <c r="I90" s="81" t="s">
        <v>416</v>
      </c>
      <c r="J90" s="81" t="s">
        <v>416</v>
      </c>
      <c r="K90" s="81" t="s">
        <v>416</v>
      </c>
      <c r="L90" s="81" t="s">
        <v>416</v>
      </c>
      <c r="M90" s="81" t="s">
        <v>416</v>
      </c>
      <c r="N90" s="81" t="s">
        <v>416</v>
      </c>
      <c r="O90" s="81" t="s">
        <v>416</v>
      </c>
      <c r="P90" s="81" t="s">
        <v>416</v>
      </c>
      <c r="Q90" s="81" t="s">
        <v>416</v>
      </c>
      <c r="R90" s="81" t="s">
        <v>416</v>
      </c>
      <c r="S90" s="81" t="s">
        <v>416</v>
      </c>
      <c r="T90" s="81" t="s">
        <v>416</v>
      </c>
      <c r="U90" s="81" t="s">
        <v>416</v>
      </c>
      <c r="V90" s="81" t="s">
        <v>416</v>
      </c>
      <c r="W90" s="81" t="s">
        <v>416</v>
      </c>
      <c r="X90" s="81" t="s">
        <v>416</v>
      </c>
      <c r="Y90" s="81" t="s">
        <v>416</v>
      </c>
      <c r="Z90" s="81" t="s">
        <v>416</v>
      </c>
      <c r="AA90" s="81" t="s">
        <v>416</v>
      </c>
      <c r="AB90" s="81" t="s">
        <v>416</v>
      </c>
      <c r="AC90" s="81" t="s">
        <v>416</v>
      </c>
      <c r="AD90" s="81" t="s">
        <v>416</v>
      </c>
      <c r="AE90" s="81" t="s">
        <v>416</v>
      </c>
      <c r="AF90" s="81">
        <v>0.85970835000000001</v>
      </c>
      <c r="AG90" s="81">
        <v>0.85970835000000001</v>
      </c>
      <c r="AH90" s="81">
        <v>0.8597083499999999</v>
      </c>
      <c r="AI90" s="81">
        <v>0.8597083499999999</v>
      </c>
      <c r="AJ90" s="81">
        <v>0.85970834999999979</v>
      </c>
      <c r="AK90" s="81">
        <v>0.8597083499999999</v>
      </c>
    </row>
    <row r="91" spans="1:37" ht="15" outlineLevel="1" x14ac:dyDescent="0.25">
      <c r="A91" s="84" t="s">
        <v>180</v>
      </c>
      <c r="B91" s="79"/>
      <c r="C91" s="79"/>
      <c r="D91" s="79"/>
      <c r="E91" s="80"/>
      <c r="F91" s="80" t="s">
        <v>223</v>
      </c>
      <c r="G91" s="81">
        <v>6.7339230237263621</v>
      </c>
      <c r="H91" s="81">
        <v>6.5980219947440313</v>
      </c>
      <c r="I91" s="81">
        <v>8.3746959491720645</v>
      </c>
      <c r="J91" s="81">
        <v>11.269776125056495</v>
      </c>
      <c r="K91" s="81">
        <v>16.171896747913728</v>
      </c>
      <c r="L91" s="81">
        <v>22.155992002671269</v>
      </c>
      <c r="M91" s="81">
        <v>31.788897764001163</v>
      </c>
      <c r="N91" s="81">
        <v>38.126373318116023</v>
      </c>
      <c r="O91" s="81">
        <v>42.5473168885108</v>
      </c>
      <c r="P91" s="81">
        <v>13.797260114000949</v>
      </c>
      <c r="Q91" s="81">
        <v>14.080638256955785</v>
      </c>
      <c r="R91" s="81">
        <v>13.990022685851388</v>
      </c>
      <c r="S91" s="81">
        <v>13.419716011231174</v>
      </c>
      <c r="T91" s="81">
        <v>12.615667424766261</v>
      </c>
      <c r="U91" s="81">
        <v>11.760462463913896</v>
      </c>
      <c r="V91" s="81">
        <v>10.750967416262723</v>
      </c>
      <c r="W91" s="81">
        <v>9.7024588258194608</v>
      </c>
      <c r="X91" s="81">
        <v>8.1284625922320188</v>
      </c>
      <c r="Y91" s="81">
        <v>4.9517906979479696</v>
      </c>
      <c r="Z91" s="81">
        <v>4.8056384431805341</v>
      </c>
      <c r="AA91" s="81">
        <v>4.6988909956623202</v>
      </c>
      <c r="AB91" s="81">
        <v>4.6720833201329484</v>
      </c>
      <c r="AC91" s="81">
        <v>4.7067260461001297</v>
      </c>
      <c r="AD91" s="81">
        <v>4.7774696562808208</v>
      </c>
      <c r="AE91" s="81">
        <v>4.8550496151909375</v>
      </c>
      <c r="AF91" s="81">
        <v>4.8423293692198888</v>
      </c>
      <c r="AG91" s="81">
        <v>4.7974611986139557</v>
      </c>
      <c r="AH91" s="81">
        <v>4.689519994622195</v>
      </c>
      <c r="AI91" s="81">
        <v>4.6855615808200417</v>
      </c>
      <c r="AJ91" s="81">
        <v>4.6438868735201977</v>
      </c>
      <c r="AK91" s="81">
        <v>4.7018782818448432</v>
      </c>
    </row>
    <row r="92" spans="1:37" ht="15" outlineLevel="2" x14ac:dyDescent="0.25">
      <c r="A92" s="82" t="s">
        <v>181</v>
      </c>
      <c r="B92" s="82" t="s">
        <v>162</v>
      </c>
      <c r="C92" s="82" t="s">
        <v>182</v>
      </c>
      <c r="D92" s="82" t="s">
        <v>114</v>
      </c>
      <c r="E92" s="83" t="s">
        <v>85</v>
      </c>
      <c r="F92" s="80" t="s">
        <v>223</v>
      </c>
      <c r="G92" s="81">
        <v>8.0749999999999993</v>
      </c>
      <c r="H92" s="81">
        <v>8.0749999999999993</v>
      </c>
      <c r="I92" s="81">
        <v>8.0749999999999993</v>
      </c>
      <c r="J92" s="81">
        <v>8.0750000000000011</v>
      </c>
      <c r="K92" s="81">
        <v>8.0749999999999993</v>
      </c>
      <c r="L92" s="81">
        <v>8.0750000000000028</v>
      </c>
      <c r="M92" s="81">
        <v>8.0750000000000011</v>
      </c>
      <c r="N92" s="81">
        <v>8.0749999999999993</v>
      </c>
      <c r="O92" s="81">
        <v>8.0750000000000011</v>
      </c>
      <c r="P92" s="81">
        <v>8.0750000000000028</v>
      </c>
      <c r="Q92" s="81">
        <v>8.0749999999999993</v>
      </c>
      <c r="R92" s="81">
        <v>8.0750000000000011</v>
      </c>
      <c r="S92" s="81">
        <v>8.0749999999999993</v>
      </c>
      <c r="T92" s="81">
        <v>8.0749999999999993</v>
      </c>
      <c r="U92" s="81">
        <v>8.0749999999999993</v>
      </c>
      <c r="V92" s="81">
        <v>8.0750000000000011</v>
      </c>
      <c r="W92" s="81">
        <v>8.0750000000000011</v>
      </c>
      <c r="X92" s="81">
        <v>8.0750000000000011</v>
      </c>
      <c r="Y92" s="81">
        <v>8.0749999999999993</v>
      </c>
      <c r="Z92" s="81">
        <v>8.0749999999999993</v>
      </c>
      <c r="AA92" s="81">
        <v>8.0749999999999975</v>
      </c>
      <c r="AB92" s="81">
        <v>8.0749999999999993</v>
      </c>
      <c r="AC92" s="81">
        <v>8.0749999999999975</v>
      </c>
      <c r="AD92" s="81">
        <v>8.0749999999999993</v>
      </c>
      <c r="AE92" s="81" t="s">
        <v>416</v>
      </c>
      <c r="AF92" s="81" t="s">
        <v>416</v>
      </c>
      <c r="AG92" s="81" t="s">
        <v>416</v>
      </c>
      <c r="AH92" s="81" t="s">
        <v>416</v>
      </c>
      <c r="AI92" s="81" t="s">
        <v>416</v>
      </c>
      <c r="AJ92" s="81" t="s">
        <v>416</v>
      </c>
      <c r="AK92" s="81" t="s">
        <v>416</v>
      </c>
    </row>
    <row r="93" spans="1:37" ht="15" outlineLevel="2" x14ac:dyDescent="0.25">
      <c r="A93" s="79" t="s">
        <v>181</v>
      </c>
      <c r="B93" s="79" t="s">
        <v>162</v>
      </c>
      <c r="C93" s="79" t="s">
        <v>182</v>
      </c>
      <c r="D93" s="79" t="s">
        <v>165</v>
      </c>
      <c r="E93" s="80" t="s">
        <v>85</v>
      </c>
      <c r="F93" s="80" t="s">
        <v>223</v>
      </c>
      <c r="G93" s="81" t="s">
        <v>416</v>
      </c>
      <c r="H93" s="81" t="s">
        <v>416</v>
      </c>
      <c r="I93" s="81" t="s">
        <v>416</v>
      </c>
      <c r="J93" s="81" t="s">
        <v>416</v>
      </c>
      <c r="K93" s="81">
        <v>31.525587390158964</v>
      </c>
      <c r="L93" s="81">
        <v>45.019593547987576</v>
      </c>
      <c r="M93" s="81">
        <v>61.424615434154113</v>
      </c>
      <c r="N93" s="81">
        <v>80.421322422249077</v>
      </c>
      <c r="O93" s="81">
        <v>99.688199259566559</v>
      </c>
      <c r="P93" s="81">
        <v>26.426687279348766</v>
      </c>
      <c r="Q93" s="81">
        <v>28.107272923025487</v>
      </c>
      <c r="R93" s="81">
        <v>29.674703158357516</v>
      </c>
      <c r="S93" s="81">
        <v>30.112266911349995</v>
      </c>
      <c r="T93" s="81">
        <v>30.112266911350002</v>
      </c>
      <c r="U93" s="81">
        <v>30.112266911349995</v>
      </c>
      <c r="V93" s="81">
        <v>30.112266911349991</v>
      </c>
      <c r="W93" s="81">
        <v>30.112266911350002</v>
      </c>
      <c r="X93" s="81">
        <v>30.112266911350002</v>
      </c>
      <c r="Y93" s="81">
        <v>15.013421729100003</v>
      </c>
      <c r="Z93" s="81">
        <v>15.013421729100003</v>
      </c>
      <c r="AA93" s="81">
        <v>15.013421729100003</v>
      </c>
      <c r="AB93" s="81">
        <v>15.013421729099999</v>
      </c>
      <c r="AC93" s="81">
        <v>15.013421729100003</v>
      </c>
      <c r="AD93" s="81">
        <v>15.013421729100003</v>
      </c>
      <c r="AE93" s="81">
        <v>15.013421729100003</v>
      </c>
      <c r="AF93" s="81">
        <v>15.013421729099999</v>
      </c>
      <c r="AG93" s="81">
        <v>15.013421729100003</v>
      </c>
      <c r="AH93" s="81">
        <v>15.013421729099999</v>
      </c>
      <c r="AI93" s="81">
        <v>15.013421729100003</v>
      </c>
      <c r="AJ93" s="81" t="s">
        <v>416</v>
      </c>
      <c r="AK93" s="81" t="s">
        <v>416</v>
      </c>
    </row>
    <row r="94" spans="1:37" ht="15" outlineLevel="2" x14ac:dyDescent="0.25">
      <c r="A94" s="82" t="s">
        <v>181</v>
      </c>
      <c r="B94" s="82" t="s">
        <v>162</v>
      </c>
      <c r="C94" s="82" t="s">
        <v>182</v>
      </c>
      <c r="D94" s="82" t="s">
        <v>166</v>
      </c>
      <c r="E94" s="83" t="s">
        <v>85</v>
      </c>
      <c r="F94" s="80" t="s">
        <v>223</v>
      </c>
      <c r="G94" s="81" t="s">
        <v>416</v>
      </c>
      <c r="H94" s="81" t="s">
        <v>416</v>
      </c>
      <c r="I94" s="81" t="s">
        <v>416</v>
      </c>
      <c r="J94" s="81" t="s">
        <v>416</v>
      </c>
      <c r="K94" s="81" t="s">
        <v>416</v>
      </c>
      <c r="L94" s="81" t="s">
        <v>416</v>
      </c>
      <c r="M94" s="81" t="s">
        <v>416</v>
      </c>
      <c r="N94" s="81" t="s">
        <v>416</v>
      </c>
      <c r="O94" s="81">
        <v>14.345109465922132</v>
      </c>
      <c r="P94" s="81">
        <v>10.193098087700374</v>
      </c>
      <c r="Q94" s="81">
        <v>10.72317656334836</v>
      </c>
      <c r="R94" s="81">
        <v>11.202383939699869</v>
      </c>
      <c r="S94" s="81">
        <v>11.674559556952399</v>
      </c>
      <c r="T94" s="81">
        <v>12.086493542803938</v>
      </c>
      <c r="U94" s="81">
        <v>12.49824967513214</v>
      </c>
      <c r="V94" s="81">
        <v>12.970199057047195</v>
      </c>
      <c r="W94" s="81">
        <v>12.989087799587503</v>
      </c>
      <c r="X94" s="81">
        <v>12.989087799587498</v>
      </c>
      <c r="Y94" s="81">
        <v>8.2891621419499995</v>
      </c>
      <c r="Z94" s="81">
        <v>8.2891621419499995</v>
      </c>
      <c r="AA94" s="81">
        <v>8.2891621419500012</v>
      </c>
      <c r="AB94" s="81">
        <v>8.2891621419500012</v>
      </c>
      <c r="AC94" s="81">
        <v>8.2891621419500012</v>
      </c>
      <c r="AD94" s="81">
        <v>8.2891621419500012</v>
      </c>
      <c r="AE94" s="81">
        <v>8.289162141950003</v>
      </c>
      <c r="AF94" s="81">
        <v>8.2891621419499995</v>
      </c>
      <c r="AG94" s="81">
        <v>8.2891621419500012</v>
      </c>
      <c r="AH94" s="81">
        <v>8.2891621419499995</v>
      </c>
      <c r="AI94" s="81">
        <v>8.2891621419500012</v>
      </c>
      <c r="AJ94" s="81">
        <v>8.2891621419499995</v>
      </c>
      <c r="AK94" s="81">
        <v>8.2891621419500012</v>
      </c>
    </row>
    <row r="95" spans="1:37" ht="15" outlineLevel="2" x14ac:dyDescent="0.25">
      <c r="A95" s="79" t="s">
        <v>181</v>
      </c>
      <c r="B95" s="79" t="s">
        <v>162</v>
      </c>
      <c r="C95" s="79" t="s">
        <v>182</v>
      </c>
      <c r="D95" s="79" t="s">
        <v>167</v>
      </c>
      <c r="E95" s="80" t="s">
        <v>85</v>
      </c>
      <c r="F95" s="80" t="s">
        <v>223</v>
      </c>
      <c r="G95" s="81" t="s">
        <v>416</v>
      </c>
      <c r="H95" s="81" t="s">
        <v>416</v>
      </c>
      <c r="I95" s="81" t="s">
        <v>416</v>
      </c>
      <c r="J95" s="81" t="s">
        <v>416</v>
      </c>
      <c r="K95" s="81" t="s">
        <v>416</v>
      </c>
      <c r="L95" s="81" t="s">
        <v>416</v>
      </c>
      <c r="M95" s="81" t="s">
        <v>416</v>
      </c>
      <c r="N95" s="81" t="s">
        <v>416</v>
      </c>
      <c r="O95" s="81" t="s">
        <v>416</v>
      </c>
      <c r="P95" s="81" t="s">
        <v>416</v>
      </c>
      <c r="Q95" s="81" t="s">
        <v>416</v>
      </c>
      <c r="R95" s="81" t="s">
        <v>416</v>
      </c>
      <c r="S95" s="81">
        <v>4.3752126998585625</v>
      </c>
      <c r="T95" s="81">
        <v>4.4688474171553807</v>
      </c>
      <c r="U95" s="81">
        <v>4.5571609592290123</v>
      </c>
      <c r="V95" s="81">
        <v>4.6345547871723376</v>
      </c>
      <c r="W95" s="81">
        <v>4.70821827693152</v>
      </c>
      <c r="X95" s="81">
        <v>3.7922342769273616</v>
      </c>
      <c r="Y95" s="81">
        <v>2.4654626304242271</v>
      </c>
      <c r="Z95" s="81">
        <v>2.4989050502642165</v>
      </c>
      <c r="AA95" s="81">
        <v>2.5289456453312948</v>
      </c>
      <c r="AB95" s="81">
        <v>2.5608908317873844</v>
      </c>
      <c r="AC95" s="81">
        <v>2.5616604681749999</v>
      </c>
      <c r="AD95" s="81">
        <v>2.5616604681750004</v>
      </c>
      <c r="AE95" s="81">
        <v>2.5616604681749999</v>
      </c>
      <c r="AF95" s="81">
        <v>2.5616604681749999</v>
      </c>
      <c r="AG95" s="81">
        <v>2.5616604681749995</v>
      </c>
      <c r="AH95" s="81">
        <v>2.5616604681749999</v>
      </c>
      <c r="AI95" s="81">
        <v>2.5616604681749995</v>
      </c>
      <c r="AJ95" s="81">
        <v>2.5616604681750004</v>
      </c>
      <c r="AK95" s="81">
        <v>2.5616604681749999</v>
      </c>
    </row>
    <row r="96" spans="1:37" ht="15" outlineLevel="2" x14ac:dyDescent="0.25">
      <c r="A96" s="82" t="s">
        <v>181</v>
      </c>
      <c r="B96" s="82" t="s">
        <v>162</v>
      </c>
      <c r="C96" s="82" t="s">
        <v>182</v>
      </c>
      <c r="D96" s="82" t="s">
        <v>168</v>
      </c>
      <c r="E96" s="83" t="s">
        <v>85</v>
      </c>
      <c r="F96" s="80" t="s">
        <v>223</v>
      </c>
      <c r="G96" s="81" t="s">
        <v>416</v>
      </c>
      <c r="H96" s="81" t="s">
        <v>416</v>
      </c>
      <c r="I96" s="81" t="s">
        <v>416</v>
      </c>
      <c r="J96" s="81" t="s">
        <v>416</v>
      </c>
      <c r="K96" s="81" t="s">
        <v>416</v>
      </c>
      <c r="L96" s="81" t="s">
        <v>416</v>
      </c>
      <c r="M96" s="81" t="s">
        <v>416</v>
      </c>
      <c r="N96" s="81" t="s">
        <v>416</v>
      </c>
      <c r="O96" s="81" t="s">
        <v>416</v>
      </c>
      <c r="P96" s="81" t="s">
        <v>416</v>
      </c>
      <c r="Q96" s="81" t="s">
        <v>416</v>
      </c>
      <c r="R96" s="81" t="s">
        <v>416</v>
      </c>
      <c r="S96" s="81" t="s">
        <v>416</v>
      </c>
      <c r="T96" s="81" t="s">
        <v>416</v>
      </c>
      <c r="U96" s="81" t="s">
        <v>416</v>
      </c>
      <c r="V96" s="81" t="s">
        <v>416</v>
      </c>
      <c r="W96" s="81">
        <v>4.3251869496587929</v>
      </c>
      <c r="X96" s="81">
        <v>2.3414631521247031</v>
      </c>
      <c r="Y96" s="81">
        <v>1.7833446092963412</v>
      </c>
      <c r="Z96" s="81">
        <v>1.8037335720837275</v>
      </c>
      <c r="AA96" s="81">
        <v>1.8232642538844788</v>
      </c>
      <c r="AB96" s="81">
        <v>1.8440834228407716</v>
      </c>
      <c r="AC96" s="81">
        <v>1.8641622653764838</v>
      </c>
      <c r="AD96" s="81">
        <v>1.887365713408657</v>
      </c>
      <c r="AE96" s="81">
        <v>1.9131090390300973</v>
      </c>
      <c r="AF96" s="81">
        <v>1.9313194060561361</v>
      </c>
      <c r="AG96" s="81">
        <v>1.9619964981241449</v>
      </c>
      <c r="AH96" s="81">
        <v>1.9780347305439425</v>
      </c>
      <c r="AI96" s="81">
        <v>1.9877913027625003</v>
      </c>
      <c r="AJ96" s="81">
        <v>1.9877913027624998</v>
      </c>
      <c r="AK96" s="81">
        <v>1.9877913027624998</v>
      </c>
    </row>
    <row r="97" spans="1:37" ht="15" outlineLevel="2" x14ac:dyDescent="0.25">
      <c r="A97" s="79" t="s">
        <v>181</v>
      </c>
      <c r="B97" s="79" t="s">
        <v>162</v>
      </c>
      <c r="C97" s="79" t="s">
        <v>182</v>
      </c>
      <c r="D97" s="79" t="s">
        <v>169</v>
      </c>
      <c r="E97" s="80" t="s">
        <v>85</v>
      </c>
      <c r="F97" s="80" t="s">
        <v>223</v>
      </c>
      <c r="G97" s="81" t="s">
        <v>416</v>
      </c>
      <c r="H97" s="81" t="s">
        <v>416</v>
      </c>
      <c r="I97" s="81" t="s">
        <v>416</v>
      </c>
      <c r="J97" s="81" t="s">
        <v>416</v>
      </c>
      <c r="K97" s="81" t="s">
        <v>416</v>
      </c>
      <c r="L97" s="81" t="s">
        <v>416</v>
      </c>
      <c r="M97" s="81" t="s">
        <v>416</v>
      </c>
      <c r="N97" s="81" t="s">
        <v>416</v>
      </c>
      <c r="O97" s="81" t="s">
        <v>416</v>
      </c>
      <c r="P97" s="81" t="s">
        <v>416</v>
      </c>
      <c r="Q97" s="81" t="s">
        <v>416</v>
      </c>
      <c r="R97" s="81" t="s">
        <v>416</v>
      </c>
      <c r="S97" s="81" t="s">
        <v>416</v>
      </c>
      <c r="T97" s="81" t="s">
        <v>416</v>
      </c>
      <c r="U97" s="81" t="s">
        <v>416</v>
      </c>
      <c r="V97" s="81" t="s">
        <v>416</v>
      </c>
      <c r="W97" s="81" t="s">
        <v>416</v>
      </c>
      <c r="X97" s="81" t="s">
        <v>416</v>
      </c>
      <c r="Y97" s="81" t="s">
        <v>416</v>
      </c>
      <c r="Z97" s="81" t="s">
        <v>416</v>
      </c>
      <c r="AA97" s="81" t="s">
        <v>416</v>
      </c>
      <c r="AB97" s="81">
        <v>1.1140376222670818</v>
      </c>
      <c r="AC97" s="81">
        <v>1.1774123199141131</v>
      </c>
      <c r="AD97" s="81">
        <v>1.2390003631935953</v>
      </c>
      <c r="AE97" s="81">
        <v>1.3001561934306958</v>
      </c>
      <c r="AF97" s="81">
        <v>1.361117867876823</v>
      </c>
      <c r="AG97" s="81">
        <v>1.4107403681921016</v>
      </c>
      <c r="AH97" s="81">
        <v>1.4692298433225992</v>
      </c>
      <c r="AI97" s="81">
        <v>1.5199866063536782</v>
      </c>
      <c r="AJ97" s="81">
        <v>1.5601849491357955</v>
      </c>
      <c r="AK97" s="81">
        <v>1.5758303227207373</v>
      </c>
    </row>
    <row r="98" spans="1:37" ht="15" outlineLevel="2" x14ac:dyDescent="0.25">
      <c r="A98" s="82" t="s">
        <v>181</v>
      </c>
      <c r="B98" s="82" t="s">
        <v>162</v>
      </c>
      <c r="C98" s="82" t="s">
        <v>182</v>
      </c>
      <c r="D98" s="82" t="s">
        <v>170</v>
      </c>
      <c r="E98" s="83" t="s">
        <v>85</v>
      </c>
      <c r="F98" s="80" t="s">
        <v>223</v>
      </c>
      <c r="G98" s="81" t="s">
        <v>416</v>
      </c>
      <c r="H98" s="81" t="s">
        <v>416</v>
      </c>
      <c r="I98" s="81" t="s">
        <v>416</v>
      </c>
      <c r="J98" s="81" t="s">
        <v>416</v>
      </c>
      <c r="K98" s="81" t="s">
        <v>416</v>
      </c>
      <c r="L98" s="81" t="s">
        <v>416</v>
      </c>
      <c r="M98" s="81" t="s">
        <v>416</v>
      </c>
      <c r="N98" s="81" t="s">
        <v>416</v>
      </c>
      <c r="O98" s="81" t="s">
        <v>416</v>
      </c>
      <c r="P98" s="81" t="s">
        <v>416</v>
      </c>
      <c r="Q98" s="81" t="s">
        <v>416</v>
      </c>
      <c r="R98" s="81" t="s">
        <v>416</v>
      </c>
      <c r="S98" s="81" t="s">
        <v>416</v>
      </c>
      <c r="T98" s="81" t="s">
        <v>416</v>
      </c>
      <c r="U98" s="81" t="s">
        <v>416</v>
      </c>
      <c r="V98" s="81" t="s">
        <v>416</v>
      </c>
      <c r="W98" s="81" t="s">
        <v>416</v>
      </c>
      <c r="X98" s="81" t="s">
        <v>416</v>
      </c>
      <c r="Y98" s="81" t="s">
        <v>416</v>
      </c>
      <c r="Z98" s="81" t="s">
        <v>416</v>
      </c>
      <c r="AA98" s="81" t="s">
        <v>416</v>
      </c>
      <c r="AB98" s="81" t="s">
        <v>416</v>
      </c>
      <c r="AC98" s="81" t="s">
        <v>416</v>
      </c>
      <c r="AD98" s="81" t="s">
        <v>416</v>
      </c>
      <c r="AE98" s="81" t="s">
        <v>416</v>
      </c>
      <c r="AF98" s="81">
        <v>1.0612093341324127</v>
      </c>
      <c r="AG98" s="81">
        <v>1.1100992801865717</v>
      </c>
      <c r="AH98" s="81">
        <v>1.1532629706809849</v>
      </c>
      <c r="AI98" s="81">
        <v>1.2020074093286059</v>
      </c>
      <c r="AJ98" s="81">
        <v>1.2595554342385351</v>
      </c>
      <c r="AK98" s="81">
        <v>1.2965135088065971</v>
      </c>
    </row>
    <row r="99" spans="1:37" ht="15" outlineLevel="2" x14ac:dyDescent="0.25">
      <c r="A99" s="79" t="s">
        <v>181</v>
      </c>
      <c r="B99" s="79" t="s">
        <v>162</v>
      </c>
      <c r="C99" s="79" t="s">
        <v>182</v>
      </c>
      <c r="D99" s="79" t="s">
        <v>171</v>
      </c>
      <c r="E99" s="80" t="s">
        <v>85</v>
      </c>
      <c r="F99" s="80" t="s">
        <v>223</v>
      </c>
      <c r="G99" s="81" t="s">
        <v>416</v>
      </c>
      <c r="H99" s="81" t="s">
        <v>416</v>
      </c>
      <c r="I99" s="81" t="s">
        <v>416</v>
      </c>
      <c r="J99" s="81" t="s">
        <v>416</v>
      </c>
      <c r="K99" s="81" t="s">
        <v>416</v>
      </c>
      <c r="L99" s="81" t="s">
        <v>416</v>
      </c>
      <c r="M99" s="81" t="s">
        <v>416</v>
      </c>
      <c r="N99" s="81" t="s">
        <v>416</v>
      </c>
      <c r="O99" s="81" t="s">
        <v>416</v>
      </c>
      <c r="P99" s="81" t="s">
        <v>416</v>
      </c>
      <c r="Q99" s="81" t="s">
        <v>416</v>
      </c>
      <c r="R99" s="81" t="s">
        <v>416</v>
      </c>
      <c r="S99" s="81" t="s">
        <v>416</v>
      </c>
      <c r="T99" s="81" t="s">
        <v>416</v>
      </c>
      <c r="U99" s="81" t="s">
        <v>416</v>
      </c>
      <c r="V99" s="81" t="s">
        <v>416</v>
      </c>
      <c r="W99" s="81" t="s">
        <v>416</v>
      </c>
      <c r="X99" s="81" t="s">
        <v>416</v>
      </c>
      <c r="Y99" s="81" t="s">
        <v>416</v>
      </c>
      <c r="Z99" s="81" t="s">
        <v>416</v>
      </c>
      <c r="AA99" s="81" t="s">
        <v>416</v>
      </c>
      <c r="AB99" s="81" t="s">
        <v>416</v>
      </c>
      <c r="AC99" s="81" t="s">
        <v>416</v>
      </c>
      <c r="AD99" s="81" t="s">
        <v>416</v>
      </c>
      <c r="AE99" s="81" t="s">
        <v>416</v>
      </c>
      <c r="AF99" s="81" t="s">
        <v>416</v>
      </c>
      <c r="AG99" s="81" t="s">
        <v>416</v>
      </c>
      <c r="AH99" s="81">
        <v>1.0949283463023716</v>
      </c>
      <c r="AI99" s="81">
        <v>1.1421709226720418</v>
      </c>
      <c r="AJ99" s="81">
        <v>1.1882917364659553</v>
      </c>
      <c r="AK99" s="81">
        <v>1.2520347031813654</v>
      </c>
    </row>
    <row r="100" spans="1:37" ht="15" outlineLevel="2" x14ac:dyDescent="0.25">
      <c r="A100" s="82" t="s">
        <v>181</v>
      </c>
      <c r="B100" s="82" t="s">
        <v>162</v>
      </c>
      <c r="C100" s="82" t="s">
        <v>183</v>
      </c>
      <c r="D100" s="82" t="s">
        <v>114</v>
      </c>
      <c r="E100" s="83" t="s">
        <v>85</v>
      </c>
      <c r="F100" s="80" t="s">
        <v>223</v>
      </c>
      <c r="G100" s="81">
        <v>8.0750000000000011</v>
      </c>
      <c r="H100" s="81">
        <v>8.0749999999999993</v>
      </c>
      <c r="I100" s="81">
        <v>8.0749999999999993</v>
      </c>
      <c r="J100" s="81">
        <v>8.0749999999999993</v>
      </c>
      <c r="K100" s="81">
        <v>8.0749999999999993</v>
      </c>
      <c r="L100" s="81">
        <v>8.0750000000000011</v>
      </c>
      <c r="M100" s="81">
        <v>8.0750000000000011</v>
      </c>
      <c r="N100" s="81">
        <v>8.0749999999999975</v>
      </c>
      <c r="O100" s="81">
        <v>8.0749999999999993</v>
      </c>
      <c r="P100" s="81">
        <v>8.0750000000000011</v>
      </c>
      <c r="Q100" s="81">
        <v>8.0749999999999993</v>
      </c>
      <c r="R100" s="81">
        <v>8.0749999999999993</v>
      </c>
      <c r="S100" s="81">
        <v>8.0749999999999993</v>
      </c>
      <c r="T100" s="81">
        <v>8.0750000000000011</v>
      </c>
      <c r="U100" s="81">
        <v>8.0750000000000011</v>
      </c>
      <c r="V100" s="81">
        <v>8.0750000000000011</v>
      </c>
      <c r="W100" s="81">
        <v>8.0750000000000011</v>
      </c>
      <c r="X100" s="81">
        <v>8.0749999999999993</v>
      </c>
      <c r="Y100" s="81">
        <v>8.0749999999999993</v>
      </c>
      <c r="Z100" s="81">
        <v>8.0749999999999993</v>
      </c>
      <c r="AA100" s="81">
        <v>8.0750000000000011</v>
      </c>
      <c r="AB100" s="81">
        <v>8.0750000000000011</v>
      </c>
      <c r="AC100" s="81">
        <v>8.0749999999999993</v>
      </c>
      <c r="AD100" s="81">
        <v>8.0749999999999993</v>
      </c>
      <c r="AE100" s="81">
        <v>8.0749999999999993</v>
      </c>
      <c r="AF100" s="81">
        <v>8.0750000000000011</v>
      </c>
      <c r="AG100" s="81">
        <v>8.0749999999999993</v>
      </c>
      <c r="AH100" s="81" t="s">
        <v>416</v>
      </c>
      <c r="AI100" s="81" t="s">
        <v>416</v>
      </c>
      <c r="AJ100" s="81" t="s">
        <v>416</v>
      </c>
      <c r="AK100" s="81" t="s">
        <v>416</v>
      </c>
    </row>
    <row r="101" spans="1:37" ht="15" outlineLevel="2" x14ac:dyDescent="0.25">
      <c r="A101" s="79" t="s">
        <v>181</v>
      </c>
      <c r="B101" s="79" t="s">
        <v>162</v>
      </c>
      <c r="C101" s="79" t="s">
        <v>183</v>
      </c>
      <c r="D101" s="79" t="s">
        <v>165</v>
      </c>
      <c r="E101" s="80" t="s">
        <v>85</v>
      </c>
      <c r="F101" s="80" t="s">
        <v>223</v>
      </c>
      <c r="G101" s="81" t="s">
        <v>416</v>
      </c>
      <c r="H101" s="81" t="s">
        <v>416</v>
      </c>
      <c r="I101" s="81" t="s">
        <v>416</v>
      </c>
      <c r="J101" s="81" t="s">
        <v>416</v>
      </c>
      <c r="K101" s="81">
        <v>44.319878567614609</v>
      </c>
      <c r="L101" s="81">
        <v>65.341623704357332</v>
      </c>
      <c r="M101" s="81">
        <v>90.898317915112898</v>
      </c>
      <c r="N101" s="81">
        <v>120.49248943617971</v>
      </c>
      <c r="O101" s="81">
        <v>150.50754721204439</v>
      </c>
      <c r="P101" s="81">
        <v>29.334255874419622</v>
      </c>
      <c r="Q101" s="81">
        <v>31.138875853284258</v>
      </c>
      <c r="R101" s="81">
        <v>32.821989075629979</v>
      </c>
      <c r="S101" s="81">
        <v>33.291846886000002</v>
      </c>
      <c r="T101" s="81">
        <v>33.291846886000002</v>
      </c>
      <c r="U101" s="81">
        <v>33.291846886000002</v>
      </c>
      <c r="V101" s="81">
        <v>33.291846886000009</v>
      </c>
      <c r="W101" s="81">
        <v>33.291846886000002</v>
      </c>
      <c r="X101" s="81">
        <v>33.291846886000002</v>
      </c>
      <c r="Y101" s="81">
        <v>33.291846886000002</v>
      </c>
      <c r="Z101" s="81">
        <v>33.291846886000002</v>
      </c>
      <c r="AA101" s="81">
        <v>33.291846886000002</v>
      </c>
      <c r="AB101" s="81">
        <v>33.291846886000002</v>
      </c>
      <c r="AC101" s="81">
        <v>33.291846886000002</v>
      </c>
      <c r="AD101" s="81">
        <v>33.291846885999995</v>
      </c>
      <c r="AE101" s="81">
        <v>33.291846886000002</v>
      </c>
      <c r="AF101" s="81">
        <v>33.291846885999995</v>
      </c>
      <c r="AG101" s="81">
        <v>33.291846886000002</v>
      </c>
      <c r="AH101" s="81">
        <v>33.291846886000002</v>
      </c>
      <c r="AI101" s="81">
        <v>33.291846886000002</v>
      </c>
      <c r="AJ101" s="81">
        <v>33.291846886000002</v>
      </c>
      <c r="AK101" s="81">
        <v>33.291846886000002</v>
      </c>
    </row>
    <row r="102" spans="1:37" ht="15" outlineLevel="2" x14ac:dyDescent="0.25">
      <c r="A102" s="82" t="s">
        <v>181</v>
      </c>
      <c r="B102" s="82" t="s">
        <v>162</v>
      </c>
      <c r="C102" s="82" t="s">
        <v>183</v>
      </c>
      <c r="D102" s="82" t="s">
        <v>166</v>
      </c>
      <c r="E102" s="83" t="s">
        <v>85</v>
      </c>
      <c r="F102" s="80" t="s">
        <v>223</v>
      </c>
      <c r="G102" s="81" t="s">
        <v>416</v>
      </c>
      <c r="H102" s="81" t="s">
        <v>416</v>
      </c>
      <c r="I102" s="81" t="s">
        <v>416</v>
      </c>
      <c r="J102" s="81" t="s">
        <v>416</v>
      </c>
      <c r="K102" s="81" t="s">
        <v>416</v>
      </c>
      <c r="L102" s="81" t="s">
        <v>416</v>
      </c>
      <c r="M102" s="81" t="s">
        <v>416</v>
      </c>
      <c r="N102" s="81" t="s">
        <v>416</v>
      </c>
      <c r="O102" s="81">
        <v>35.544950892340985</v>
      </c>
      <c r="P102" s="81">
        <v>24.174011899365926</v>
      </c>
      <c r="Q102" s="81">
        <v>26.442313776024278</v>
      </c>
      <c r="R102" s="81">
        <v>28.492928998153186</v>
      </c>
      <c r="S102" s="81">
        <v>30.513454048556252</v>
      </c>
      <c r="T102" s="81">
        <v>32.276194239099105</v>
      </c>
      <c r="U102" s="81">
        <v>34.03817336217876</v>
      </c>
      <c r="V102" s="81">
        <v>36.057730310566484</v>
      </c>
      <c r="W102" s="81">
        <v>36.138558663575012</v>
      </c>
      <c r="X102" s="81">
        <v>36.138558663574997</v>
      </c>
      <c r="Y102" s="81">
        <v>36.138558663574997</v>
      </c>
      <c r="Z102" s="81">
        <v>36.138558663574997</v>
      </c>
      <c r="AA102" s="81">
        <v>36.138558663575004</v>
      </c>
      <c r="AB102" s="81">
        <v>36.138558663574997</v>
      </c>
      <c r="AC102" s="81">
        <v>36.138558663574997</v>
      </c>
      <c r="AD102" s="81">
        <v>36.138558663574983</v>
      </c>
      <c r="AE102" s="81">
        <v>36.13855866357499</v>
      </c>
      <c r="AF102" s="81">
        <v>36.138558663574983</v>
      </c>
      <c r="AG102" s="81">
        <v>36.138558663575012</v>
      </c>
      <c r="AH102" s="81">
        <v>36.138558663575004</v>
      </c>
      <c r="AI102" s="81">
        <v>36.13855866357499</v>
      </c>
      <c r="AJ102" s="81">
        <v>36.138558663574997</v>
      </c>
      <c r="AK102" s="81">
        <v>36.138558663574997</v>
      </c>
    </row>
    <row r="103" spans="1:37" ht="15" outlineLevel="2" x14ac:dyDescent="0.25">
      <c r="A103" s="79" t="s">
        <v>181</v>
      </c>
      <c r="B103" s="79" t="s">
        <v>162</v>
      </c>
      <c r="C103" s="79" t="s">
        <v>183</v>
      </c>
      <c r="D103" s="79" t="s">
        <v>167</v>
      </c>
      <c r="E103" s="80" t="s">
        <v>85</v>
      </c>
      <c r="F103" s="80" t="s">
        <v>223</v>
      </c>
      <c r="G103" s="81" t="s">
        <v>416</v>
      </c>
      <c r="H103" s="81" t="s">
        <v>416</v>
      </c>
      <c r="I103" s="81" t="s">
        <v>416</v>
      </c>
      <c r="J103" s="81" t="s">
        <v>416</v>
      </c>
      <c r="K103" s="81" t="s">
        <v>416</v>
      </c>
      <c r="L103" s="81" t="s">
        <v>416</v>
      </c>
      <c r="M103" s="81" t="s">
        <v>416</v>
      </c>
      <c r="N103" s="81" t="s">
        <v>416</v>
      </c>
      <c r="O103" s="81" t="s">
        <v>416</v>
      </c>
      <c r="P103" s="81" t="s">
        <v>416</v>
      </c>
      <c r="Q103" s="81" t="s">
        <v>416</v>
      </c>
      <c r="R103" s="81" t="s">
        <v>416</v>
      </c>
      <c r="S103" s="81">
        <v>23.85452315932805</v>
      </c>
      <c r="T103" s="81">
        <v>24.716426178424143</v>
      </c>
      <c r="U103" s="81">
        <v>25.529348038368916</v>
      </c>
      <c r="V103" s="81">
        <v>26.241754460789139</v>
      </c>
      <c r="W103" s="81">
        <v>26.919823301637241</v>
      </c>
      <c r="X103" s="81">
        <v>11.310235652688098</v>
      </c>
      <c r="Y103" s="81">
        <v>6.7600578100283988</v>
      </c>
      <c r="Z103" s="81">
        <v>6.890919393414987</v>
      </c>
      <c r="AA103" s="81">
        <v>7.0002543699175162</v>
      </c>
      <c r="AB103" s="81">
        <v>7.1105713072895469</v>
      </c>
      <c r="AC103" s="81">
        <v>7.1314722048499997</v>
      </c>
      <c r="AD103" s="81">
        <v>7.1314722048499988</v>
      </c>
      <c r="AE103" s="81">
        <v>7.1314722048499997</v>
      </c>
      <c r="AF103" s="81">
        <v>7.1314722048500006</v>
      </c>
      <c r="AG103" s="81">
        <v>7.1314722048499988</v>
      </c>
      <c r="AH103" s="81">
        <v>7.1314722048499979</v>
      </c>
      <c r="AI103" s="81">
        <v>7.1314722048499997</v>
      </c>
      <c r="AJ103" s="81">
        <v>7.1314722048499997</v>
      </c>
      <c r="AK103" s="81">
        <v>7.1314722048499979</v>
      </c>
    </row>
    <row r="104" spans="1:37" ht="15" outlineLevel="2" x14ac:dyDescent="0.25">
      <c r="A104" s="82" t="s">
        <v>181</v>
      </c>
      <c r="B104" s="82" t="s">
        <v>162</v>
      </c>
      <c r="C104" s="82" t="s">
        <v>183</v>
      </c>
      <c r="D104" s="82" t="s">
        <v>168</v>
      </c>
      <c r="E104" s="83" t="s">
        <v>85</v>
      </c>
      <c r="F104" s="80" t="s">
        <v>223</v>
      </c>
      <c r="G104" s="81" t="s">
        <v>416</v>
      </c>
      <c r="H104" s="81" t="s">
        <v>416</v>
      </c>
      <c r="I104" s="81" t="s">
        <v>416</v>
      </c>
      <c r="J104" s="81" t="s">
        <v>416</v>
      </c>
      <c r="K104" s="81" t="s">
        <v>416</v>
      </c>
      <c r="L104" s="81" t="s">
        <v>416</v>
      </c>
      <c r="M104" s="81" t="s">
        <v>416</v>
      </c>
      <c r="N104" s="81" t="s">
        <v>416</v>
      </c>
      <c r="O104" s="81" t="s">
        <v>416</v>
      </c>
      <c r="P104" s="81" t="s">
        <v>416</v>
      </c>
      <c r="Q104" s="81" t="s">
        <v>416</v>
      </c>
      <c r="R104" s="81" t="s">
        <v>416</v>
      </c>
      <c r="S104" s="81" t="s">
        <v>416</v>
      </c>
      <c r="T104" s="81" t="s">
        <v>416</v>
      </c>
      <c r="U104" s="81" t="s">
        <v>416</v>
      </c>
      <c r="V104" s="81" t="s">
        <v>416</v>
      </c>
      <c r="W104" s="81">
        <v>10.971955464932917</v>
      </c>
      <c r="X104" s="81">
        <v>4.8596519851246347</v>
      </c>
      <c r="Y104" s="81">
        <v>3.4285309545590095</v>
      </c>
      <c r="Z104" s="81">
        <v>3.5258220719347197</v>
      </c>
      <c r="AA104" s="81">
        <v>3.6215213228596066</v>
      </c>
      <c r="AB104" s="81">
        <v>3.7179772610627038</v>
      </c>
      <c r="AC104" s="81">
        <v>3.8075558964640055</v>
      </c>
      <c r="AD104" s="81">
        <v>3.8973004698868725</v>
      </c>
      <c r="AE104" s="81">
        <v>4.0197440212576288</v>
      </c>
      <c r="AF104" s="81">
        <v>4.1405220662972502</v>
      </c>
      <c r="AG104" s="81">
        <v>4.2240479433311124</v>
      </c>
      <c r="AH104" s="81">
        <v>4.296449860200001</v>
      </c>
      <c r="AI104" s="81">
        <v>4.2964498602000001</v>
      </c>
      <c r="AJ104" s="81">
        <v>4.2964498601999992</v>
      </c>
      <c r="AK104" s="81">
        <v>4.296449860200001</v>
      </c>
    </row>
    <row r="105" spans="1:37" ht="15" outlineLevel="2" x14ac:dyDescent="0.25">
      <c r="A105" s="79" t="s">
        <v>181</v>
      </c>
      <c r="B105" s="79" t="s">
        <v>162</v>
      </c>
      <c r="C105" s="79" t="s">
        <v>183</v>
      </c>
      <c r="D105" s="79" t="s">
        <v>169</v>
      </c>
      <c r="E105" s="80" t="s">
        <v>85</v>
      </c>
      <c r="F105" s="80" t="s">
        <v>223</v>
      </c>
      <c r="G105" s="81" t="s">
        <v>416</v>
      </c>
      <c r="H105" s="81" t="s">
        <v>416</v>
      </c>
      <c r="I105" s="81" t="s">
        <v>416</v>
      </c>
      <c r="J105" s="81" t="s">
        <v>416</v>
      </c>
      <c r="K105" s="81" t="s">
        <v>416</v>
      </c>
      <c r="L105" s="81" t="s">
        <v>416</v>
      </c>
      <c r="M105" s="81" t="s">
        <v>416</v>
      </c>
      <c r="N105" s="81" t="s">
        <v>416</v>
      </c>
      <c r="O105" s="81" t="s">
        <v>416</v>
      </c>
      <c r="P105" s="81" t="s">
        <v>416</v>
      </c>
      <c r="Q105" s="81" t="s">
        <v>416</v>
      </c>
      <c r="R105" s="81" t="s">
        <v>416</v>
      </c>
      <c r="S105" s="81" t="s">
        <v>416</v>
      </c>
      <c r="T105" s="81" t="s">
        <v>416</v>
      </c>
      <c r="U105" s="81" t="s">
        <v>416</v>
      </c>
      <c r="V105" s="81" t="s">
        <v>416</v>
      </c>
      <c r="W105" s="81" t="s">
        <v>416</v>
      </c>
      <c r="X105" s="81" t="s">
        <v>416</v>
      </c>
      <c r="Y105" s="81" t="s">
        <v>416</v>
      </c>
      <c r="Z105" s="81" t="s">
        <v>416</v>
      </c>
      <c r="AA105" s="81" t="s">
        <v>416</v>
      </c>
      <c r="AB105" s="81">
        <v>1.1162773286194105</v>
      </c>
      <c r="AC105" s="81">
        <v>1.1885728765995038</v>
      </c>
      <c r="AD105" s="81">
        <v>1.2718266370931435</v>
      </c>
      <c r="AE105" s="81">
        <v>1.3528962656889396</v>
      </c>
      <c r="AF105" s="81">
        <v>1.4237198245130507</v>
      </c>
      <c r="AG105" s="81">
        <v>1.4957765508642464</v>
      </c>
      <c r="AH105" s="81">
        <v>1.5687086154680505</v>
      </c>
      <c r="AI105" s="81">
        <v>1.6434141510237128</v>
      </c>
      <c r="AJ105" s="81">
        <v>1.701589672564926</v>
      </c>
      <c r="AK105" s="81">
        <v>1.7390147495801618</v>
      </c>
    </row>
    <row r="106" spans="1:37" ht="15" outlineLevel="2" x14ac:dyDescent="0.25">
      <c r="A106" s="82" t="s">
        <v>181</v>
      </c>
      <c r="B106" s="82" t="s">
        <v>162</v>
      </c>
      <c r="C106" s="82" t="s">
        <v>183</v>
      </c>
      <c r="D106" s="82" t="s">
        <v>170</v>
      </c>
      <c r="E106" s="83" t="s">
        <v>85</v>
      </c>
      <c r="F106" s="80" t="s">
        <v>223</v>
      </c>
      <c r="G106" s="81" t="s">
        <v>416</v>
      </c>
      <c r="H106" s="81" t="s">
        <v>416</v>
      </c>
      <c r="I106" s="81" t="s">
        <v>416</v>
      </c>
      <c r="J106" s="81" t="s">
        <v>416</v>
      </c>
      <c r="K106" s="81" t="s">
        <v>416</v>
      </c>
      <c r="L106" s="81" t="s">
        <v>416</v>
      </c>
      <c r="M106" s="81" t="s">
        <v>416</v>
      </c>
      <c r="N106" s="81" t="s">
        <v>416</v>
      </c>
      <c r="O106" s="81" t="s">
        <v>416</v>
      </c>
      <c r="P106" s="81" t="s">
        <v>416</v>
      </c>
      <c r="Q106" s="81" t="s">
        <v>416</v>
      </c>
      <c r="R106" s="81" t="s">
        <v>416</v>
      </c>
      <c r="S106" s="81" t="s">
        <v>416</v>
      </c>
      <c r="T106" s="81" t="s">
        <v>416</v>
      </c>
      <c r="U106" s="81" t="s">
        <v>416</v>
      </c>
      <c r="V106" s="81" t="s">
        <v>416</v>
      </c>
      <c r="W106" s="81" t="s">
        <v>416</v>
      </c>
      <c r="X106" s="81" t="s">
        <v>416</v>
      </c>
      <c r="Y106" s="81" t="s">
        <v>416</v>
      </c>
      <c r="Z106" s="81" t="s">
        <v>416</v>
      </c>
      <c r="AA106" s="81" t="s">
        <v>416</v>
      </c>
      <c r="AB106" s="81" t="s">
        <v>416</v>
      </c>
      <c r="AC106" s="81" t="s">
        <v>416</v>
      </c>
      <c r="AD106" s="81" t="s">
        <v>416</v>
      </c>
      <c r="AE106" s="81" t="s">
        <v>416</v>
      </c>
      <c r="AF106" s="81">
        <v>1.1010506052540407</v>
      </c>
      <c r="AG106" s="81">
        <v>1.1320669449523129</v>
      </c>
      <c r="AH106" s="81">
        <v>1.2161700087858505</v>
      </c>
      <c r="AI106" s="81">
        <v>1.2994454645998732</v>
      </c>
      <c r="AJ106" s="81">
        <v>1.3776004299943576</v>
      </c>
      <c r="AK106" s="81">
        <v>1.4335964850199718</v>
      </c>
    </row>
    <row r="107" spans="1:37" ht="15" outlineLevel="2" x14ac:dyDescent="0.25">
      <c r="A107" s="79" t="s">
        <v>181</v>
      </c>
      <c r="B107" s="79" t="s">
        <v>162</v>
      </c>
      <c r="C107" s="79" t="s">
        <v>183</v>
      </c>
      <c r="D107" s="79" t="s">
        <v>171</v>
      </c>
      <c r="E107" s="80" t="s">
        <v>85</v>
      </c>
      <c r="F107" s="80" t="s">
        <v>223</v>
      </c>
      <c r="G107" s="81" t="s">
        <v>416</v>
      </c>
      <c r="H107" s="81" t="s">
        <v>416</v>
      </c>
      <c r="I107" s="81" t="s">
        <v>416</v>
      </c>
      <c r="J107" s="81" t="s">
        <v>416</v>
      </c>
      <c r="K107" s="81" t="s">
        <v>416</v>
      </c>
      <c r="L107" s="81" t="s">
        <v>416</v>
      </c>
      <c r="M107" s="81" t="s">
        <v>416</v>
      </c>
      <c r="N107" s="81" t="s">
        <v>416</v>
      </c>
      <c r="O107" s="81" t="s">
        <v>416</v>
      </c>
      <c r="P107" s="81" t="s">
        <v>416</v>
      </c>
      <c r="Q107" s="81" t="s">
        <v>416</v>
      </c>
      <c r="R107" s="81" t="s">
        <v>416</v>
      </c>
      <c r="S107" s="81" t="s">
        <v>416</v>
      </c>
      <c r="T107" s="81" t="s">
        <v>416</v>
      </c>
      <c r="U107" s="81" t="s">
        <v>416</v>
      </c>
      <c r="V107" s="81" t="s">
        <v>416</v>
      </c>
      <c r="W107" s="81" t="s">
        <v>416</v>
      </c>
      <c r="X107" s="81" t="s">
        <v>416</v>
      </c>
      <c r="Y107" s="81" t="s">
        <v>416</v>
      </c>
      <c r="Z107" s="81" t="s">
        <v>416</v>
      </c>
      <c r="AA107" s="81" t="s">
        <v>416</v>
      </c>
      <c r="AB107" s="81" t="s">
        <v>416</v>
      </c>
      <c r="AC107" s="81" t="s">
        <v>416</v>
      </c>
      <c r="AD107" s="81" t="s">
        <v>416</v>
      </c>
      <c r="AE107" s="81" t="s">
        <v>416</v>
      </c>
      <c r="AF107" s="81" t="s">
        <v>416</v>
      </c>
      <c r="AG107" s="81" t="s">
        <v>416</v>
      </c>
      <c r="AH107" s="81" t="s">
        <v>416</v>
      </c>
      <c r="AI107" s="81">
        <v>1.1294021251945898</v>
      </c>
      <c r="AJ107" s="81">
        <v>1.1861370088262082</v>
      </c>
      <c r="AK107" s="81">
        <v>1.2704125179464845</v>
      </c>
    </row>
    <row r="108" spans="1:37" ht="15" outlineLevel="2" x14ac:dyDescent="0.25">
      <c r="A108" s="82" t="s">
        <v>181</v>
      </c>
      <c r="B108" s="82" t="s">
        <v>162</v>
      </c>
      <c r="C108" s="82" t="s">
        <v>184</v>
      </c>
      <c r="D108" s="82" t="s">
        <v>114</v>
      </c>
      <c r="E108" s="83" t="s">
        <v>85</v>
      </c>
      <c r="F108" s="80" t="s">
        <v>223</v>
      </c>
      <c r="G108" s="81">
        <v>8.0749999999999993</v>
      </c>
      <c r="H108" s="81">
        <v>8.0749999999999993</v>
      </c>
      <c r="I108" s="81">
        <v>8.0749999999999993</v>
      </c>
      <c r="J108" s="81">
        <v>8.0749999999999993</v>
      </c>
      <c r="K108" s="81">
        <v>8.0749999999999993</v>
      </c>
      <c r="L108" s="81">
        <v>8.0750000000000011</v>
      </c>
      <c r="M108" s="81">
        <v>8.0750000000000011</v>
      </c>
      <c r="N108" s="81">
        <v>8.0749999999999993</v>
      </c>
      <c r="O108" s="81">
        <v>8.0749999999999993</v>
      </c>
      <c r="P108" s="81">
        <v>8.0749999999999993</v>
      </c>
      <c r="Q108" s="81">
        <v>8.0750000000000011</v>
      </c>
      <c r="R108" s="81">
        <v>8.0749999999999993</v>
      </c>
      <c r="S108" s="81">
        <v>8.0749999999999993</v>
      </c>
      <c r="T108" s="81">
        <v>8.0750000000000011</v>
      </c>
      <c r="U108" s="81">
        <v>8.0750000000000011</v>
      </c>
      <c r="V108" s="81">
        <v>8.0750000000000011</v>
      </c>
      <c r="W108" s="81">
        <v>8.0749999999999993</v>
      </c>
      <c r="X108" s="81">
        <v>8.0749999999999993</v>
      </c>
      <c r="Y108" s="81">
        <v>8.0749999999999993</v>
      </c>
      <c r="Z108" s="81">
        <v>8.0749999999999993</v>
      </c>
      <c r="AA108" s="81">
        <v>8.0749999999999993</v>
      </c>
      <c r="AB108" s="81">
        <v>8.0750000000000011</v>
      </c>
      <c r="AC108" s="81">
        <v>8.0749999999999993</v>
      </c>
      <c r="AD108" s="81">
        <v>8.0750000000000011</v>
      </c>
      <c r="AE108" s="81">
        <v>8.0749999999999993</v>
      </c>
      <c r="AF108" s="81">
        <v>8.0750000000000011</v>
      </c>
      <c r="AG108" s="81">
        <v>8.0750000000000011</v>
      </c>
      <c r="AH108" s="81">
        <v>8.0749999999999975</v>
      </c>
      <c r="AI108" s="81" t="s">
        <v>416</v>
      </c>
      <c r="AJ108" s="81" t="s">
        <v>416</v>
      </c>
      <c r="AK108" s="81" t="s">
        <v>416</v>
      </c>
    </row>
    <row r="109" spans="1:37" ht="15" outlineLevel="2" x14ac:dyDescent="0.25">
      <c r="A109" s="79" t="s">
        <v>181</v>
      </c>
      <c r="B109" s="79" t="s">
        <v>162</v>
      </c>
      <c r="C109" s="79" t="s">
        <v>184</v>
      </c>
      <c r="D109" s="79" t="s">
        <v>165</v>
      </c>
      <c r="E109" s="80" t="s">
        <v>85</v>
      </c>
      <c r="F109" s="80" t="s">
        <v>223</v>
      </c>
      <c r="G109" s="81" t="s">
        <v>416</v>
      </c>
      <c r="H109" s="81" t="s">
        <v>416</v>
      </c>
      <c r="I109" s="81" t="s">
        <v>416</v>
      </c>
      <c r="J109" s="81" t="s">
        <v>416</v>
      </c>
      <c r="K109" s="81">
        <v>44.319878567614609</v>
      </c>
      <c r="L109" s="81">
        <v>65.341623704357332</v>
      </c>
      <c r="M109" s="81">
        <v>90.898317915112912</v>
      </c>
      <c r="N109" s="81">
        <v>120.49248943617968</v>
      </c>
      <c r="O109" s="81">
        <v>150.50754721204436</v>
      </c>
      <c r="P109" s="81">
        <v>29.334255874419615</v>
      </c>
      <c r="Q109" s="81">
        <v>31.138875853284251</v>
      </c>
      <c r="R109" s="81">
        <v>32.821989075629986</v>
      </c>
      <c r="S109" s="81">
        <v>33.291846886000002</v>
      </c>
      <c r="T109" s="81">
        <v>33.291846886000002</v>
      </c>
      <c r="U109" s="81">
        <v>33.291846886000002</v>
      </c>
      <c r="V109" s="81">
        <v>33.291846886000002</v>
      </c>
      <c r="W109" s="81">
        <v>33.291846886000009</v>
      </c>
      <c r="X109" s="81">
        <v>33.291846886000002</v>
      </c>
      <c r="Y109" s="81">
        <v>33.291846886000009</v>
      </c>
      <c r="Z109" s="81">
        <v>33.291846886000002</v>
      </c>
      <c r="AA109" s="81">
        <v>33.291846886000002</v>
      </c>
      <c r="AB109" s="81">
        <v>33.291846886000002</v>
      </c>
      <c r="AC109" s="81">
        <v>33.291846886000002</v>
      </c>
      <c r="AD109" s="81">
        <v>33.291846886000002</v>
      </c>
      <c r="AE109" s="81">
        <v>33.291846886000009</v>
      </c>
      <c r="AF109" s="81">
        <v>33.291846886000002</v>
      </c>
      <c r="AG109" s="81">
        <v>33.291846886000002</v>
      </c>
      <c r="AH109" s="81">
        <v>33.291846886000002</v>
      </c>
      <c r="AI109" s="81">
        <v>33.291846886000002</v>
      </c>
      <c r="AJ109" s="81">
        <v>33.291846886000002</v>
      </c>
      <c r="AK109" s="81">
        <v>33.291846886000002</v>
      </c>
    </row>
    <row r="110" spans="1:37" ht="15" outlineLevel="2" x14ac:dyDescent="0.25">
      <c r="A110" s="82" t="s">
        <v>181</v>
      </c>
      <c r="B110" s="82" t="s">
        <v>162</v>
      </c>
      <c r="C110" s="82" t="s">
        <v>184</v>
      </c>
      <c r="D110" s="82" t="s">
        <v>166</v>
      </c>
      <c r="E110" s="83" t="s">
        <v>85</v>
      </c>
      <c r="F110" s="80" t="s">
        <v>223</v>
      </c>
      <c r="G110" s="81" t="s">
        <v>416</v>
      </c>
      <c r="H110" s="81" t="s">
        <v>416</v>
      </c>
      <c r="I110" s="81" t="s">
        <v>416</v>
      </c>
      <c r="J110" s="81" t="s">
        <v>416</v>
      </c>
      <c r="K110" s="81" t="s">
        <v>416</v>
      </c>
      <c r="L110" s="81" t="s">
        <v>416</v>
      </c>
      <c r="M110" s="81" t="s">
        <v>416</v>
      </c>
      <c r="N110" s="81" t="s">
        <v>416</v>
      </c>
      <c r="O110" s="81">
        <v>35.544950892340978</v>
      </c>
      <c r="P110" s="81">
        <v>24.174011899365926</v>
      </c>
      <c r="Q110" s="81">
        <v>26.442313776024282</v>
      </c>
      <c r="R110" s="81">
        <v>28.492928998153197</v>
      </c>
      <c r="S110" s="81">
        <v>30.513454048556245</v>
      </c>
      <c r="T110" s="81">
        <v>32.276194239099105</v>
      </c>
      <c r="U110" s="81">
        <v>34.03817336217876</v>
      </c>
      <c r="V110" s="81">
        <v>36.057730310566484</v>
      </c>
      <c r="W110" s="81">
        <v>36.138558663575004</v>
      </c>
      <c r="X110" s="81">
        <v>36.138558663574997</v>
      </c>
      <c r="Y110" s="81">
        <v>36.138558663575004</v>
      </c>
      <c r="Z110" s="81">
        <v>36.138558663574997</v>
      </c>
      <c r="AA110" s="81">
        <v>36.138558663575004</v>
      </c>
      <c r="AB110" s="81">
        <v>36.138558663575004</v>
      </c>
      <c r="AC110" s="81">
        <v>36.138558663575004</v>
      </c>
      <c r="AD110" s="81">
        <v>36.138558663575012</v>
      </c>
      <c r="AE110" s="81">
        <v>36.138558663574997</v>
      </c>
      <c r="AF110" s="81">
        <v>36.138558663575004</v>
      </c>
      <c r="AG110" s="81">
        <v>36.138558663575004</v>
      </c>
      <c r="AH110" s="81">
        <v>36.13855866357499</v>
      </c>
      <c r="AI110" s="81">
        <v>36.138558663574997</v>
      </c>
      <c r="AJ110" s="81">
        <v>36.13855866357499</v>
      </c>
      <c r="AK110" s="81">
        <v>36.138558663575012</v>
      </c>
    </row>
    <row r="111" spans="1:37" ht="15" outlineLevel="2" x14ac:dyDescent="0.25">
      <c r="A111" s="79" t="s">
        <v>181</v>
      </c>
      <c r="B111" s="79" t="s">
        <v>162</v>
      </c>
      <c r="C111" s="79" t="s">
        <v>184</v>
      </c>
      <c r="D111" s="79" t="s">
        <v>167</v>
      </c>
      <c r="E111" s="80" t="s">
        <v>85</v>
      </c>
      <c r="F111" s="80" t="s">
        <v>223</v>
      </c>
      <c r="G111" s="81" t="s">
        <v>416</v>
      </c>
      <c r="H111" s="81" t="s">
        <v>416</v>
      </c>
      <c r="I111" s="81" t="s">
        <v>416</v>
      </c>
      <c r="J111" s="81" t="s">
        <v>416</v>
      </c>
      <c r="K111" s="81" t="s">
        <v>416</v>
      </c>
      <c r="L111" s="81" t="s">
        <v>416</v>
      </c>
      <c r="M111" s="81" t="s">
        <v>416</v>
      </c>
      <c r="N111" s="81" t="s">
        <v>416</v>
      </c>
      <c r="O111" s="81" t="s">
        <v>416</v>
      </c>
      <c r="P111" s="81" t="s">
        <v>416</v>
      </c>
      <c r="Q111" s="81" t="s">
        <v>416</v>
      </c>
      <c r="R111" s="81" t="s">
        <v>416</v>
      </c>
      <c r="S111" s="81">
        <v>23.854523159328053</v>
      </c>
      <c r="T111" s="81">
        <v>24.716426178424143</v>
      </c>
      <c r="U111" s="81">
        <v>25.529348038368909</v>
      </c>
      <c r="V111" s="81">
        <v>26.241754460789135</v>
      </c>
      <c r="W111" s="81">
        <v>26.919823301637241</v>
      </c>
      <c r="X111" s="81">
        <v>11.3102356526881</v>
      </c>
      <c r="Y111" s="81">
        <v>6.7539006209798753</v>
      </c>
      <c r="Z111" s="81">
        <v>6.8826185530506052</v>
      </c>
      <c r="AA111" s="81">
        <v>7.0054667530876635</v>
      </c>
      <c r="AB111" s="81">
        <v>7.1314722048499997</v>
      </c>
      <c r="AC111" s="81">
        <v>7.1314722048499988</v>
      </c>
      <c r="AD111" s="81">
        <v>7.1314722048499997</v>
      </c>
      <c r="AE111" s="81">
        <v>7.1314722048499997</v>
      </c>
      <c r="AF111" s="81">
        <v>7.1314722048499988</v>
      </c>
      <c r="AG111" s="81">
        <v>7.1314722048499997</v>
      </c>
      <c r="AH111" s="81">
        <v>7.1314722048500006</v>
      </c>
      <c r="AI111" s="81">
        <v>7.1314722048500006</v>
      </c>
      <c r="AJ111" s="81">
        <v>7.1314722048499997</v>
      </c>
      <c r="AK111" s="81">
        <v>7.1314722048499997</v>
      </c>
    </row>
    <row r="112" spans="1:37" ht="15" outlineLevel="2" x14ac:dyDescent="0.25">
      <c r="A112" s="82" t="s">
        <v>181</v>
      </c>
      <c r="B112" s="82" t="s">
        <v>162</v>
      </c>
      <c r="C112" s="82" t="s">
        <v>184</v>
      </c>
      <c r="D112" s="82" t="s">
        <v>168</v>
      </c>
      <c r="E112" s="83" t="s">
        <v>85</v>
      </c>
      <c r="F112" s="80" t="s">
        <v>223</v>
      </c>
      <c r="G112" s="81" t="s">
        <v>416</v>
      </c>
      <c r="H112" s="81" t="s">
        <v>416</v>
      </c>
      <c r="I112" s="81" t="s">
        <v>416</v>
      </c>
      <c r="J112" s="81" t="s">
        <v>416</v>
      </c>
      <c r="K112" s="81" t="s">
        <v>416</v>
      </c>
      <c r="L112" s="81" t="s">
        <v>416</v>
      </c>
      <c r="M112" s="81" t="s">
        <v>416</v>
      </c>
      <c r="N112" s="81" t="s">
        <v>416</v>
      </c>
      <c r="O112" s="81" t="s">
        <v>416</v>
      </c>
      <c r="P112" s="81" t="s">
        <v>416</v>
      </c>
      <c r="Q112" s="81" t="s">
        <v>416</v>
      </c>
      <c r="R112" s="81" t="s">
        <v>416</v>
      </c>
      <c r="S112" s="81" t="s">
        <v>416</v>
      </c>
      <c r="T112" s="81" t="s">
        <v>416</v>
      </c>
      <c r="U112" s="81" t="s">
        <v>416</v>
      </c>
      <c r="V112" s="81" t="s">
        <v>416</v>
      </c>
      <c r="W112" s="81">
        <v>10.971955464932915</v>
      </c>
      <c r="X112" s="81">
        <v>4.8596519851246347</v>
      </c>
      <c r="Y112" s="81">
        <v>3.4522235811041782</v>
      </c>
      <c r="Z112" s="81">
        <v>3.5751894791880585</v>
      </c>
      <c r="AA112" s="81">
        <v>3.6908314228897794</v>
      </c>
      <c r="AB112" s="81">
        <v>3.8063171915474969</v>
      </c>
      <c r="AC112" s="81">
        <v>3.9178214761066226</v>
      </c>
      <c r="AD112" s="81">
        <v>4.0265879925698291</v>
      </c>
      <c r="AE112" s="81">
        <v>4.1361001475721144</v>
      </c>
      <c r="AF112" s="81">
        <v>4.2396068042622126</v>
      </c>
      <c r="AG112" s="81">
        <v>4.2964498601999992</v>
      </c>
      <c r="AH112" s="81">
        <v>4.2964498602000001</v>
      </c>
      <c r="AI112" s="81">
        <v>4.2964498601999992</v>
      </c>
      <c r="AJ112" s="81">
        <v>4.2964498601999992</v>
      </c>
      <c r="AK112" s="81">
        <v>4.296449860200001</v>
      </c>
    </row>
    <row r="113" spans="1:37" ht="15" outlineLevel="2" x14ac:dyDescent="0.25">
      <c r="A113" s="79" t="s">
        <v>181</v>
      </c>
      <c r="B113" s="79" t="s">
        <v>162</v>
      </c>
      <c r="C113" s="79" t="s">
        <v>184</v>
      </c>
      <c r="D113" s="79" t="s">
        <v>169</v>
      </c>
      <c r="E113" s="80" t="s">
        <v>85</v>
      </c>
      <c r="F113" s="80" t="s">
        <v>223</v>
      </c>
      <c r="G113" s="81" t="s">
        <v>416</v>
      </c>
      <c r="H113" s="81" t="s">
        <v>416</v>
      </c>
      <c r="I113" s="81" t="s">
        <v>416</v>
      </c>
      <c r="J113" s="81" t="s">
        <v>416</v>
      </c>
      <c r="K113" s="81" t="s">
        <v>416</v>
      </c>
      <c r="L113" s="81" t="s">
        <v>416</v>
      </c>
      <c r="M113" s="81" t="s">
        <v>416</v>
      </c>
      <c r="N113" s="81" t="s">
        <v>416</v>
      </c>
      <c r="O113" s="81" t="s">
        <v>416</v>
      </c>
      <c r="P113" s="81" t="s">
        <v>416</v>
      </c>
      <c r="Q113" s="81" t="s">
        <v>416</v>
      </c>
      <c r="R113" s="81" t="s">
        <v>416</v>
      </c>
      <c r="S113" s="81" t="s">
        <v>416</v>
      </c>
      <c r="T113" s="81" t="s">
        <v>416</v>
      </c>
      <c r="U113" s="81" t="s">
        <v>416</v>
      </c>
      <c r="V113" s="81" t="s">
        <v>416</v>
      </c>
      <c r="W113" s="81" t="s">
        <v>416</v>
      </c>
      <c r="X113" s="81" t="s">
        <v>416</v>
      </c>
      <c r="Y113" s="81" t="s">
        <v>416</v>
      </c>
      <c r="Z113" s="81" t="s">
        <v>416</v>
      </c>
      <c r="AA113" s="81" t="s">
        <v>416</v>
      </c>
      <c r="AB113" s="81" t="s">
        <v>416</v>
      </c>
      <c r="AC113" s="81">
        <v>1.1215294956258144</v>
      </c>
      <c r="AD113" s="81">
        <v>1.1912301967834489</v>
      </c>
      <c r="AE113" s="81">
        <v>1.2674157544805513</v>
      </c>
      <c r="AF113" s="81">
        <v>1.3429503989577201</v>
      </c>
      <c r="AG113" s="81">
        <v>1.4116951773848081</v>
      </c>
      <c r="AH113" s="81">
        <v>1.4767792606836609</v>
      </c>
      <c r="AI113" s="81">
        <v>1.5398886073932276</v>
      </c>
      <c r="AJ113" s="81">
        <v>1.5877695250097215</v>
      </c>
      <c r="AK113" s="81">
        <v>1.6214489340745992</v>
      </c>
    </row>
    <row r="114" spans="1:37" ht="15" outlineLevel="2" x14ac:dyDescent="0.25">
      <c r="A114" s="82" t="s">
        <v>181</v>
      </c>
      <c r="B114" s="82" t="s">
        <v>162</v>
      </c>
      <c r="C114" s="82" t="s">
        <v>184</v>
      </c>
      <c r="D114" s="82" t="s">
        <v>170</v>
      </c>
      <c r="E114" s="83" t="s">
        <v>85</v>
      </c>
      <c r="F114" s="80" t="s">
        <v>223</v>
      </c>
      <c r="G114" s="81" t="s">
        <v>416</v>
      </c>
      <c r="H114" s="81" t="s">
        <v>416</v>
      </c>
      <c r="I114" s="81" t="s">
        <v>416</v>
      </c>
      <c r="J114" s="81" t="s">
        <v>416</v>
      </c>
      <c r="K114" s="81" t="s">
        <v>416</v>
      </c>
      <c r="L114" s="81" t="s">
        <v>416</v>
      </c>
      <c r="M114" s="81" t="s">
        <v>416</v>
      </c>
      <c r="N114" s="81" t="s">
        <v>416</v>
      </c>
      <c r="O114" s="81" t="s">
        <v>416</v>
      </c>
      <c r="P114" s="81" t="s">
        <v>416</v>
      </c>
      <c r="Q114" s="81" t="s">
        <v>416</v>
      </c>
      <c r="R114" s="81" t="s">
        <v>416</v>
      </c>
      <c r="S114" s="81" t="s">
        <v>416</v>
      </c>
      <c r="T114" s="81" t="s">
        <v>416</v>
      </c>
      <c r="U114" s="81" t="s">
        <v>416</v>
      </c>
      <c r="V114" s="81" t="s">
        <v>416</v>
      </c>
      <c r="W114" s="81" t="s">
        <v>416</v>
      </c>
      <c r="X114" s="81" t="s">
        <v>416</v>
      </c>
      <c r="Y114" s="81" t="s">
        <v>416</v>
      </c>
      <c r="Z114" s="81" t="s">
        <v>416</v>
      </c>
      <c r="AA114" s="81" t="s">
        <v>416</v>
      </c>
      <c r="AB114" s="81" t="s">
        <v>416</v>
      </c>
      <c r="AC114" s="81" t="s">
        <v>416</v>
      </c>
      <c r="AD114" s="81" t="s">
        <v>416</v>
      </c>
      <c r="AE114" s="81" t="s">
        <v>416</v>
      </c>
      <c r="AF114" s="81">
        <v>1.1327457799849248</v>
      </c>
      <c r="AG114" s="81">
        <v>1.2295951271520804</v>
      </c>
      <c r="AH114" s="81">
        <v>1.3060516546163914</v>
      </c>
      <c r="AI114" s="81">
        <v>1.3943146321550963</v>
      </c>
      <c r="AJ114" s="81">
        <v>1.4547614386202694</v>
      </c>
      <c r="AK114" s="81">
        <v>1.4951437792730928</v>
      </c>
    </row>
    <row r="115" spans="1:37" ht="15" outlineLevel="2" x14ac:dyDescent="0.25">
      <c r="A115" s="79" t="s">
        <v>181</v>
      </c>
      <c r="B115" s="79" t="s">
        <v>162</v>
      </c>
      <c r="C115" s="79" t="s">
        <v>184</v>
      </c>
      <c r="D115" s="79" t="s">
        <v>171</v>
      </c>
      <c r="E115" s="80" t="s">
        <v>85</v>
      </c>
      <c r="F115" s="80" t="s">
        <v>223</v>
      </c>
      <c r="G115" s="81" t="s">
        <v>416</v>
      </c>
      <c r="H115" s="81" t="s">
        <v>416</v>
      </c>
      <c r="I115" s="81" t="s">
        <v>416</v>
      </c>
      <c r="J115" s="81" t="s">
        <v>416</v>
      </c>
      <c r="K115" s="81" t="s">
        <v>416</v>
      </c>
      <c r="L115" s="81" t="s">
        <v>416</v>
      </c>
      <c r="M115" s="81" t="s">
        <v>416</v>
      </c>
      <c r="N115" s="81" t="s">
        <v>416</v>
      </c>
      <c r="O115" s="81" t="s">
        <v>416</v>
      </c>
      <c r="P115" s="81" t="s">
        <v>416</v>
      </c>
      <c r="Q115" s="81" t="s">
        <v>416</v>
      </c>
      <c r="R115" s="81" t="s">
        <v>416</v>
      </c>
      <c r="S115" s="81" t="s">
        <v>416</v>
      </c>
      <c r="T115" s="81" t="s">
        <v>416</v>
      </c>
      <c r="U115" s="81" t="s">
        <v>416</v>
      </c>
      <c r="V115" s="81" t="s">
        <v>416</v>
      </c>
      <c r="W115" s="81" t="s">
        <v>416</v>
      </c>
      <c r="X115" s="81" t="s">
        <v>416</v>
      </c>
      <c r="Y115" s="81" t="s">
        <v>416</v>
      </c>
      <c r="Z115" s="81" t="s">
        <v>416</v>
      </c>
      <c r="AA115" s="81" t="s">
        <v>416</v>
      </c>
      <c r="AB115" s="81" t="s">
        <v>416</v>
      </c>
      <c r="AC115" s="81" t="s">
        <v>416</v>
      </c>
      <c r="AD115" s="81" t="s">
        <v>416</v>
      </c>
      <c r="AE115" s="81" t="s">
        <v>416</v>
      </c>
      <c r="AF115" s="81" t="s">
        <v>416</v>
      </c>
      <c r="AG115" s="81" t="s">
        <v>416</v>
      </c>
      <c r="AH115" s="81" t="s">
        <v>416</v>
      </c>
      <c r="AI115" s="81">
        <v>1.1405962597069987</v>
      </c>
      <c r="AJ115" s="81">
        <v>1.2320223980390181</v>
      </c>
      <c r="AK115" s="81">
        <v>1.2798520111680718</v>
      </c>
    </row>
    <row r="116" spans="1:37" ht="15" outlineLevel="2" x14ac:dyDescent="0.25">
      <c r="A116" s="82" t="s">
        <v>181</v>
      </c>
      <c r="B116" s="82" t="s">
        <v>177</v>
      </c>
      <c r="C116" s="82" t="s">
        <v>182</v>
      </c>
      <c r="D116" s="82" t="s">
        <v>114</v>
      </c>
      <c r="E116" s="83" t="s">
        <v>85</v>
      </c>
      <c r="F116" s="80" t="s">
        <v>223</v>
      </c>
      <c r="G116" s="81">
        <v>0</v>
      </c>
      <c r="H116" s="81">
        <v>0</v>
      </c>
      <c r="I116" s="81">
        <v>0</v>
      </c>
      <c r="J116" s="81">
        <v>0</v>
      </c>
      <c r="K116" s="81">
        <v>0</v>
      </c>
      <c r="L116" s="81">
        <v>0</v>
      </c>
      <c r="M116" s="81">
        <v>0</v>
      </c>
      <c r="N116" s="81">
        <v>0</v>
      </c>
      <c r="O116" s="81">
        <v>0</v>
      </c>
      <c r="P116" s="81">
        <v>0</v>
      </c>
      <c r="Q116" s="81">
        <v>0</v>
      </c>
      <c r="R116" s="81">
        <v>0</v>
      </c>
      <c r="S116" s="81">
        <v>0</v>
      </c>
      <c r="T116" s="81">
        <v>0</v>
      </c>
      <c r="U116" s="81">
        <v>0</v>
      </c>
      <c r="V116" s="81">
        <v>0</v>
      </c>
      <c r="W116" s="81">
        <v>0</v>
      </c>
      <c r="X116" s="81">
        <v>0</v>
      </c>
      <c r="Y116" s="81">
        <v>0</v>
      </c>
      <c r="Z116" s="81">
        <v>0</v>
      </c>
      <c r="AA116" s="81">
        <v>0</v>
      </c>
      <c r="AB116" s="81">
        <v>0</v>
      </c>
      <c r="AC116" s="81">
        <v>0</v>
      </c>
      <c r="AD116" s="81">
        <v>0</v>
      </c>
      <c r="AE116" s="81">
        <v>0</v>
      </c>
      <c r="AF116" s="81">
        <v>0</v>
      </c>
      <c r="AG116" s="81">
        <v>0</v>
      </c>
      <c r="AH116" s="81">
        <v>0</v>
      </c>
      <c r="AI116" s="81">
        <v>0</v>
      </c>
      <c r="AJ116" s="81">
        <v>0</v>
      </c>
      <c r="AK116" s="81">
        <v>0</v>
      </c>
    </row>
    <row r="117" spans="1:37" ht="15" outlineLevel="2" x14ac:dyDescent="0.25">
      <c r="A117" s="79" t="s">
        <v>181</v>
      </c>
      <c r="B117" s="79" t="s">
        <v>177</v>
      </c>
      <c r="C117" s="79" t="s">
        <v>182</v>
      </c>
      <c r="D117" s="79" t="s">
        <v>165</v>
      </c>
      <c r="E117" s="80" t="s">
        <v>85</v>
      </c>
      <c r="F117" s="80" t="s">
        <v>223</v>
      </c>
      <c r="G117" s="81" t="s">
        <v>416</v>
      </c>
      <c r="H117" s="81" t="s">
        <v>416</v>
      </c>
      <c r="I117" s="81" t="s">
        <v>416</v>
      </c>
      <c r="J117" s="81" t="s">
        <v>416</v>
      </c>
      <c r="K117" s="81">
        <v>2.6313889999999995</v>
      </c>
      <c r="L117" s="81">
        <v>2.631389</v>
      </c>
      <c r="M117" s="81">
        <v>2.6313890000000009</v>
      </c>
      <c r="N117" s="81">
        <v>2.631389</v>
      </c>
      <c r="O117" s="81">
        <v>2.6313890000000004</v>
      </c>
      <c r="P117" s="81">
        <v>2.631389</v>
      </c>
      <c r="Q117" s="81">
        <v>2.631389</v>
      </c>
      <c r="R117" s="81">
        <v>2.631389</v>
      </c>
      <c r="S117" s="81">
        <v>2.631389</v>
      </c>
      <c r="T117" s="81">
        <v>2.631389</v>
      </c>
      <c r="U117" s="81">
        <v>2.631389</v>
      </c>
      <c r="V117" s="81">
        <v>2.6313890000000004</v>
      </c>
      <c r="W117" s="81">
        <v>2.6313889999999995</v>
      </c>
      <c r="X117" s="81">
        <v>2.631389</v>
      </c>
      <c r="Y117" s="81">
        <v>2.6313890000000004</v>
      </c>
      <c r="Z117" s="81">
        <v>2.6313890000000004</v>
      </c>
      <c r="AA117" s="81">
        <v>2.631389</v>
      </c>
      <c r="AB117" s="81">
        <v>2.631389</v>
      </c>
      <c r="AC117" s="81">
        <v>2.6313889999999995</v>
      </c>
      <c r="AD117" s="81">
        <v>2.631389</v>
      </c>
      <c r="AE117" s="81">
        <v>2.6313890000000004</v>
      </c>
      <c r="AF117" s="81">
        <v>2.631389</v>
      </c>
      <c r="AG117" s="81">
        <v>2.6313890000000004</v>
      </c>
      <c r="AH117" s="81">
        <v>2.6313889999999995</v>
      </c>
      <c r="AI117" s="81">
        <v>2.6313890000000004</v>
      </c>
      <c r="AJ117" s="81">
        <v>2.631389</v>
      </c>
      <c r="AK117" s="81">
        <v>2.6313889999999995</v>
      </c>
    </row>
    <row r="118" spans="1:37" ht="15" outlineLevel="2" x14ac:dyDescent="0.25">
      <c r="A118" s="82" t="s">
        <v>181</v>
      </c>
      <c r="B118" s="82" t="s">
        <v>177</v>
      </c>
      <c r="C118" s="82" t="s">
        <v>182</v>
      </c>
      <c r="D118" s="82" t="s">
        <v>166</v>
      </c>
      <c r="E118" s="83" t="s">
        <v>85</v>
      </c>
      <c r="F118" s="80" t="s">
        <v>223</v>
      </c>
      <c r="G118" s="81" t="s">
        <v>416</v>
      </c>
      <c r="H118" s="81" t="s">
        <v>416</v>
      </c>
      <c r="I118" s="81" t="s">
        <v>416</v>
      </c>
      <c r="J118" s="81" t="s">
        <v>416</v>
      </c>
      <c r="K118" s="81" t="s">
        <v>416</v>
      </c>
      <c r="L118" s="81" t="s">
        <v>416</v>
      </c>
      <c r="M118" s="81" t="s">
        <v>416</v>
      </c>
      <c r="N118" s="81" t="s">
        <v>416</v>
      </c>
      <c r="O118" s="81">
        <v>4.8656945</v>
      </c>
      <c r="P118" s="81">
        <v>4.8656944999999983</v>
      </c>
      <c r="Q118" s="81">
        <v>4.8656945</v>
      </c>
      <c r="R118" s="81">
        <v>4.8656945</v>
      </c>
      <c r="S118" s="81">
        <v>4.8656945000000009</v>
      </c>
      <c r="T118" s="81">
        <v>4.8656945</v>
      </c>
      <c r="U118" s="81">
        <v>4.8656945</v>
      </c>
      <c r="V118" s="81">
        <v>4.8656944999999991</v>
      </c>
      <c r="W118" s="81">
        <v>4.8656945000000009</v>
      </c>
      <c r="X118" s="81">
        <v>4.8656945</v>
      </c>
      <c r="Y118" s="81">
        <v>4.8656945000000009</v>
      </c>
      <c r="Z118" s="81">
        <v>4.8656945</v>
      </c>
      <c r="AA118" s="81">
        <v>4.8656945000000009</v>
      </c>
      <c r="AB118" s="81">
        <v>4.8656945</v>
      </c>
      <c r="AC118" s="81">
        <v>4.8656945000000009</v>
      </c>
      <c r="AD118" s="81">
        <v>4.8656945</v>
      </c>
      <c r="AE118" s="81">
        <v>4.8656945000000009</v>
      </c>
      <c r="AF118" s="81">
        <v>4.8656945000000009</v>
      </c>
      <c r="AG118" s="81">
        <v>4.8656945000000009</v>
      </c>
      <c r="AH118" s="81">
        <v>4.8656945000000009</v>
      </c>
      <c r="AI118" s="81">
        <v>4.8656945000000018</v>
      </c>
      <c r="AJ118" s="81">
        <v>4.8656945</v>
      </c>
      <c r="AK118" s="81">
        <v>4.8656945000000009</v>
      </c>
    </row>
    <row r="119" spans="1:37" ht="15" outlineLevel="2" x14ac:dyDescent="0.25">
      <c r="A119" s="79" t="s">
        <v>181</v>
      </c>
      <c r="B119" s="79" t="s">
        <v>177</v>
      </c>
      <c r="C119" s="79" t="s">
        <v>182</v>
      </c>
      <c r="D119" s="79" t="s">
        <v>167</v>
      </c>
      <c r="E119" s="80" t="s">
        <v>85</v>
      </c>
      <c r="F119" s="80" t="s">
        <v>223</v>
      </c>
      <c r="G119" s="81" t="s">
        <v>416</v>
      </c>
      <c r="H119" s="81" t="s">
        <v>416</v>
      </c>
      <c r="I119" s="81" t="s">
        <v>416</v>
      </c>
      <c r="J119" s="81" t="s">
        <v>416</v>
      </c>
      <c r="K119" s="81" t="s">
        <v>416</v>
      </c>
      <c r="L119" s="81" t="s">
        <v>416</v>
      </c>
      <c r="M119" s="81" t="s">
        <v>416</v>
      </c>
      <c r="N119" s="81" t="s">
        <v>416</v>
      </c>
      <c r="O119" s="81" t="s">
        <v>416</v>
      </c>
      <c r="P119" s="81" t="s">
        <v>416</v>
      </c>
      <c r="Q119" s="81" t="s">
        <v>416</v>
      </c>
      <c r="R119" s="81" t="s">
        <v>416</v>
      </c>
      <c r="S119" s="81">
        <v>7.6558329999999977</v>
      </c>
      <c r="T119" s="81">
        <v>7.6558329999999986</v>
      </c>
      <c r="U119" s="81">
        <v>7.6558329999999986</v>
      </c>
      <c r="V119" s="81">
        <v>7.6558330000000003</v>
      </c>
      <c r="W119" s="81">
        <v>7.6558329999999986</v>
      </c>
      <c r="X119" s="81">
        <v>7.6558330000000003</v>
      </c>
      <c r="Y119" s="81">
        <v>7.6558330000000003</v>
      </c>
      <c r="Z119" s="81">
        <v>7.6558329999999986</v>
      </c>
      <c r="AA119" s="81">
        <v>7.6558330000000003</v>
      </c>
      <c r="AB119" s="81">
        <v>7.6558330000000003</v>
      </c>
      <c r="AC119" s="81">
        <v>7.6558330000000003</v>
      </c>
      <c r="AD119" s="81">
        <v>7.6558329999999977</v>
      </c>
      <c r="AE119" s="81">
        <v>7.6558330000000003</v>
      </c>
      <c r="AF119" s="81">
        <v>7.6558329999999986</v>
      </c>
      <c r="AG119" s="81">
        <v>7.6558329999999977</v>
      </c>
      <c r="AH119" s="81">
        <v>7.6558330000000003</v>
      </c>
      <c r="AI119" s="81">
        <v>7.6558330000000003</v>
      </c>
      <c r="AJ119" s="81">
        <v>7.6558330000000021</v>
      </c>
      <c r="AK119" s="81">
        <v>7.6558330000000003</v>
      </c>
    </row>
    <row r="120" spans="1:37" ht="15" outlineLevel="2" x14ac:dyDescent="0.25">
      <c r="A120" s="82" t="s">
        <v>181</v>
      </c>
      <c r="B120" s="82" t="s">
        <v>177</v>
      </c>
      <c r="C120" s="82" t="s">
        <v>182</v>
      </c>
      <c r="D120" s="82" t="s">
        <v>168</v>
      </c>
      <c r="E120" s="83" t="s">
        <v>85</v>
      </c>
      <c r="F120" s="80" t="s">
        <v>223</v>
      </c>
      <c r="G120" s="81" t="s">
        <v>416</v>
      </c>
      <c r="H120" s="81" t="s">
        <v>416</v>
      </c>
      <c r="I120" s="81" t="s">
        <v>416</v>
      </c>
      <c r="J120" s="81" t="s">
        <v>416</v>
      </c>
      <c r="K120" s="81" t="s">
        <v>416</v>
      </c>
      <c r="L120" s="81" t="s">
        <v>416</v>
      </c>
      <c r="M120" s="81" t="s">
        <v>416</v>
      </c>
      <c r="N120" s="81" t="s">
        <v>416</v>
      </c>
      <c r="O120" s="81" t="s">
        <v>416</v>
      </c>
      <c r="P120" s="81" t="s">
        <v>416</v>
      </c>
      <c r="Q120" s="81" t="s">
        <v>416</v>
      </c>
      <c r="R120" s="81" t="s">
        <v>416</v>
      </c>
      <c r="S120" s="81" t="s">
        <v>416</v>
      </c>
      <c r="T120" s="81" t="s">
        <v>416</v>
      </c>
      <c r="U120" s="81" t="s">
        <v>416</v>
      </c>
      <c r="V120" s="81" t="s">
        <v>416</v>
      </c>
      <c r="W120" s="81">
        <v>7.6558329999999986</v>
      </c>
      <c r="X120" s="81">
        <v>7.6558329999999986</v>
      </c>
      <c r="Y120" s="81">
        <v>7.6558329999999986</v>
      </c>
      <c r="Z120" s="81">
        <v>7.6558330000000003</v>
      </c>
      <c r="AA120" s="81">
        <v>7.6558329999999986</v>
      </c>
      <c r="AB120" s="81">
        <v>7.6558330000000003</v>
      </c>
      <c r="AC120" s="81">
        <v>7.6558330000000003</v>
      </c>
      <c r="AD120" s="81">
        <v>7.6558330000000003</v>
      </c>
      <c r="AE120" s="81">
        <v>7.6558330000000003</v>
      </c>
      <c r="AF120" s="81">
        <v>7.6558329999999986</v>
      </c>
      <c r="AG120" s="81">
        <v>7.6558329999999986</v>
      </c>
      <c r="AH120" s="81">
        <v>7.6558329999999986</v>
      </c>
      <c r="AI120" s="81">
        <v>7.6558329999999986</v>
      </c>
      <c r="AJ120" s="81">
        <v>7.6558329999999986</v>
      </c>
      <c r="AK120" s="81">
        <v>7.6558329999999986</v>
      </c>
    </row>
    <row r="121" spans="1:37" ht="15" outlineLevel="2" x14ac:dyDescent="0.25">
      <c r="A121" s="79" t="s">
        <v>181</v>
      </c>
      <c r="B121" s="79" t="s">
        <v>177</v>
      </c>
      <c r="C121" s="79" t="s">
        <v>182</v>
      </c>
      <c r="D121" s="79" t="s">
        <v>169</v>
      </c>
      <c r="E121" s="80" t="s">
        <v>85</v>
      </c>
      <c r="F121" s="80" t="s">
        <v>223</v>
      </c>
      <c r="G121" s="81" t="s">
        <v>416</v>
      </c>
      <c r="H121" s="81" t="s">
        <v>416</v>
      </c>
      <c r="I121" s="81" t="s">
        <v>416</v>
      </c>
      <c r="J121" s="81" t="s">
        <v>416</v>
      </c>
      <c r="K121" s="81" t="s">
        <v>416</v>
      </c>
      <c r="L121" s="81" t="s">
        <v>416</v>
      </c>
      <c r="M121" s="81" t="s">
        <v>416</v>
      </c>
      <c r="N121" s="81" t="s">
        <v>416</v>
      </c>
      <c r="O121" s="81" t="s">
        <v>416</v>
      </c>
      <c r="P121" s="81" t="s">
        <v>416</v>
      </c>
      <c r="Q121" s="81" t="s">
        <v>416</v>
      </c>
      <c r="R121" s="81" t="s">
        <v>416</v>
      </c>
      <c r="S121" s="81" t="s">
        <v>416</v>
      </c>
      <c r="T121" s="81" t="s">
        <v>416</v>
      </c>
      <c r="U121" s="81" t="s">
        <v>416</v>
      </c>
      <c r="V121" s="81" t="s">
        <v>416</v>
      </c>
      <c r="W121" s="81" t="s">
        <v>416</v>
      </c>
      <c r="X121" s="81" t="s">
        <v>416</v>
      </c>
      <c r="Y121" s="81" t="s">
        <v>416</v>
      </c>
      <c r="Z121" s="81" t="s">
        <v>416</v>
      </c>
      <c r="AA121" s="81" t="s">
        <v>416</v>
      </c>
      <c r="AB121" s="81">
        <v>7.6558329999999986</v>
      </c>
      <c r="AC121" s="81">
        <v>7.6558330000000003</v>
      </c>
      <c r="AD121" s="81">
        <v>7.6558329999999986</v>
      </c>
      <c r="AE121" s="81">
        <v>7.6558329999999986</v>
      </c>
      <c r="AF121" s="81">
        <v>7.6558330000000003</v>
      </c>
      <c r="AG121" s="81">
        <v>7.6558330000000003</v>
      </c>
      <c r="AH121" s="81">
        <v>7.6558329999999986</v>
      </c>
      <c r="AI121" s="81">
        <v>7.6558329999999977</v>
      </c>
      <c r="AJ121" s="81">
        <v>7.6558329999999986</v>
      </c>
      <c r="AK121" s="81">
        <v>7.6558329999999977</v>
      </c>
    </row>
    <row r="122" spans="1:37" ht="15" outlineLevel="2" x14ac:dyDescent="0.25">
      <c r="A122" s="82" t="s">
        <v>181</v>
      </c>
      <c r="B122" s="82" t="s">
        <v>177</v>
      </c>
      <c r="C122" s="82" t="s">
        <v>182</v>
      </c>
      <c r="D122" s="82" t="s">
        <v>170</v>
      </c>
      <c r="E122" s="83" t="s">
        <v>85</v>
      </c>
      <c r="F122" s="80" t="s">
        <v>223</v>
      </c>
      <c r="G122" s="81" t="s">
        <v>416</v>
      </c>
      <c r="H122" s="81" t="s">
        <v>416</v>
      </c>
      <c r="I122" s="81" t="s">
        <v>416</v>
      </c>
      <c r="J122" s="81" t="s">
        <v>416</v>
      </c>
      <c r="K122" s="81" t="s">
        <v>416</v>
      </c>
      <c r="L122" s="81" t="s">
        <v>416</v>
      </c>
      <c r="M122" s="81" t="s">
        <v>416</v>
      </c>
      <c r="N122" s="81" t="s">
        <v>416</v>
      </c>
      <c r="O122" s="81" t="s">
        <v>416</v>
      </c>
      <c r="P122" s="81" t="s">
        <v>416</v>
      </c>
      <c r="Q122" s="81" t="s">
        <v>416</v>
      </c>
      <c r="R122" s="81" t="s">
        <v>416</v>
      </c>
      <c r="S122" s="81" t="s">
        <v>416</v>
      </c>
      <c r="T122" s="81" t="s">
        <v>416</v>
      </c>
      <c r="U122" s="81" t="s">
        <v>416</v>
      </c>
      <c r="V122" s="81" t="s">
        <v>416</v>
      </c>
      <c r="W122" s="81" t="s">
        <v>416</v>
      </c>
      <c r="X122" s="81" t="s">
        <v>416</v>
      </c>
      <c r="Y122" s="81" t="s">
        <v>416</v>
      </c>
      <c r="Z122" s="81" t="s">
        <v>416</v>
      </c>
      <c r="AA122" s="81" t="s">
        <v>416</v>
      </c>
      <c r="AB122" s="81" t="s">
        <v>416</v>
      </c>
      <c r="AC122" s="81" t="s">
        <v>416</v>
      </c>
      <c r="AD122" s="81" t="s">
        <v>416</v>
      </c>
      <c r="AE122" s="81" t="s">
        <v>416</v>
      </c>
      <c r="AF122" s="81">
        <v>6.6813890000000002</v>
      </c>
      <c r="AG122" s="81">
        <v>6.6813889999999994</v>
      </c>
      <c r="AH122" s="81">
        <v>6.6813889999999994</v>
      </c>
      <c r="AI122" s="81">
        <v>6.6813890000000002</v>
      </c>
      <c r="AJ122" s="81">
        <v>6.6813889999999994</v>
      </c>
      <c r="AK122" s="81">
        <v>6.6813890000000002</v>
      </c>
    </row>
    <row r="123" spans="1:37" ht="15" outlineLevel="2" x14ac:dyDescent="0.25">
      <c r="A123" s="79" t="s">
        <v>181</v>
      </c>
      <c r="B123" s="79" t="s">
        <v>177</v>
      </c>
      <c r="C123" s="79" t="s">
        <v>182</v>
      </c>
      <c r="D123" s="79" t="s">
        <v>171</v>
      </c>
      <c r="E123" s="80" t="s">
        <v>85</v>
      </c>
      <c r="F123" s="80" t="s">
        <v>223</v>
      </c>
      <c r="G123" s="81" t="s">
        <v>416</v>
      </c>
      <c r="H123" s="81" t="s">
        <v>416</v>
      </c>
      <c r="I123" s="81" t="s">
        <v>416</v>
      </c>
      <c r="J123" s="81" t="s">
        <v>416</v>
      </c>
      <c r="K123" s="81" t="s">
        <v>416</v>
      </c>
      <c r="L123" s="81" t="s">
        <v>416</v>
      </c>
      <c r="M123" s="81" t="s">
        <v>416</v>
      </c>
      <c r="N123" s="81" t="s">
        <v>416</v>
      </c>
      <c r="O123" s="81" t="s">
        <v>416</v>
      </c>
      <c r="P123" s="81" t="s">
        <v>416</v>
      </c>
      <c r="Q123" s="81" t="s">
        <v>416</v>
      </c>
      <c r="R123" s="81" t="s">
        <v>416</v>
      </c>
      <c r="S123" s="81" t="s">
        <v>416</v>
      </c>
      <c r="T123" s="81" t="s">
        <v>416</v>
      </c>
      <c r="U123" s="81" t="s">
        <v>416</v>
      </c>
      <c r="V123" s="81" t="s">
        <v>416</v>
      </c>
      <c r="W123" s="81" t="s">
        <v>416</v>
      </c>
      <c r="X123" s="81" t="s">
        <v>416</v>
      </c>
      <c r="Y123" s="81" t="s">
        <v>416</v>
      </c>
      <c r="Z123" s="81" t="s">
        <v>416</v>
      </c>
      <c r="AA123" s="81" t="s">
        <v>416</v>
      </c>
      <c r="AB123" s="81" t="s">
        <v>416</v>
      </c>
      <c r="AC123" s="81" t="s">
        <v>416</v>
      </c>
      <c r="AD123" s="81" t="s">
        <v>416</v>
      </c>
      <c r="AE123" s="81" t="s">
        <v>416</v>
      </c>
      <c r="AF123" s="81" t="s">
        <v>416</v>
      </c>
      <c r="AG123" s="81" t="s">
        <v>416</v>
      </c>
      <c r="AH123" s="81" t="s">
        <v>416</v>
      </c>
      <c r="AI123" s="81">
        <v>6.6813889999999994</v>
      </c>
      <c r="AJ123" s="81">
        <v>6.6813889999999994</v>
      </c>
      <c r="AK123" s="81">
        <v>6.6813890000000002</v>
      </c>
    </row>
    <row r="124" spans="1:37" ht="15" outlineLevel="2" x14ac:dyDescent="0.25">
      <c r="A124" s="82" t="s">
        <v>181</v>
      </c>
      <c r="B124" s="82" t="s">
        <v>177</v>
      </c>
      <c r="C124" s="82" t="s">
        <v>183</v>
      </c>
      <c r="D124" s="82" t="s">
        <v>114</v>
      </c>
      <c r="E124" s="83" t="s">
        <v>85</v>
      </c>
      <c r="F124" s="80" t="s">
        <v>223</v>
      </c>
      <c r="G124" s="81">
        <v>0</v>
      </c>
      <c r="H124" s="81">
        <v>0</v>
      </c>
      <c r="I124" s="81">
        <v>0</v>
      </c>
      <c r="J124" s="81">
        <v>0</v>
      </c>
      <c r="K124" s="81">
        <v>0</v>
      </c>
      <c r="L124" s="81">
        <v>0</v>
      </c>
      <c r="M124" s="81">
        <v>0</v>
      </c>
      <c r="N124" s="81">
        <v>0</v>
      </c>
      <c r="O124" s="81">
        <v>0</v>
      </c>
      <c r="P124" s="81">
        <v>0</v>
      </c>
      <c r="Q124" s="81">
        <v>0</v>
      </c>
      <c r="R124" s="81">
        <v>0</v>
      </c>
      <c r="S124" s="81">
        <v>0</v>
      </c>
      <c r="T124" s="81">
        <v>0</v>
      </c>
      <c r="U124" s="81">
        <v>0</v>
      </c>
      <c r="V124" s="81">
        <v>0</v>
      </c>
      <c r="W124" s="81">
        <v>0</v>
      </c>
      <c r="X124" s="81">
        <v>0</v>
      </c>
      <c r="Y124" s="81">
        <v>0</v>
      </c>
      <c r="Z124" s="81">
        <v>0</v>
      </c>
      <c r="AA124" s="81">
        <v>0</v>
      </c>
      <c r="AB124" s="81">
        <v>0</v>
      </c>
      <c r="AC124" s="81">
        <v>0</v>
      </c>
      <c r="AD124" s="81">
        <v>0</v>
      </c>
      <c r="AE124" s="81">
        <v>0</v>
      </c>
      <c r="AF124" s="81">
        <v>0</v>
      </c>
      <c r="AG124" s="81">
        <v>0</v>
      </c>
      <c r="AH124" s="81">
        <v>0</v>
      </c>
      <c r="AI124" s="81">
        <v>0</v>
      </c>
      <c r="AJ124" s="81">
        <v>0</v>
      </c>
      <c r="AK124" s="81">
        <v>0</v>
      </c>
    </row>
    <row r="125" spans="1:37" ht="15" outlineLevel="2" x14ac:dyDescent="0.25">
      <c r="A125" s="79" t="s">
        <v>181</v>
      </c>
      <c r="B125" s="79" t="s">
        <v>177</v>
      </c>
      <c r="C125" s="79" t="s">
        <v>183</v>
      </c>
      <c r="D125" s="79" t="s">
        <v>165</v>
      </c>
      <c r="E125" s="80" t="s">
        <v>85</v>
      </c>
      <c r="F125" s="80" t="s">
        <v>223</v>
      </c>
      <c r="G125" s="81" t="s">
        <v>416</v>
      </c>
      <c r="H125" s="81" t="s">
        <v>416</v>
      </c>
      <c r="I125" s="81" t="s">
        <v>416</v>
      </c>
      <c r="J125" s="81" t="s">
        <v>416</v>
      </c>
      <c r="K125" s="81">
        <v>2.6313889999999995</v>
      </c>
      <c r="L125" s="81">
        <v>2.631389</v>
      </c>
      <c r="M125" s="81">
        <v>2.631389</v>
      </c>
      <c r="N125" s="81">
        <v>2.6313889999999995</v>
      </c>
      <c r="O125" s="81">
        <v>2.6313890000000009</v>
      </c>
      <c r="P125" s="81">
        <v>2.6313889999999995</v>
      </c>
      <c r="Q125" s="81">
        <v>2.6313890000000004</v>
      </c>
      <c r="R125" s="81">
        <v>2.631389</v>
      </c>
      <c r="S125" s="81">
        <v>2.6313889999999995</v>
      </c>
      <c r="T125" s="81">
        <v>2.631389</v>
      </c>
      <c r="U125" s="81">
        <v>2.6313890000000004</v>
      </c>
      <c r="V125" s="81">
        <v>2.6313890000000004</v>
      </c>
      <c r="W125" s="81">
        <v>2.6313890000000004</v>
      </c>
      <c r="X125" s="81">
        <v>2.6313890000000004</v>
      </c>
      <c r="Y125" s="81">
        <v>2.631389</v>
      </c>
      <c r="Z125" s="81">
        <v>2.6313889999999995</v>
      </c>
      <c r="AA125" s="81">
        <v>2.6313890000000004</v>
      </c>
      <c r="AB125" s="81">
        <v>2.631389</v>
      </c>
      <c r="AC125" s="81">
        <v>2.631389</v>
      </c>
      <c r="AD125" s="81">
        <v>2.631389</v>
      </c>
      <c r="AE125" s="81">
        <v>2.631389</v>
      </c>
      <c r="AF125" s="81">
        <v>2.6313890000000004</v>
      </c>
      <c r="AG125" s="81">
        <v>2.631389</v>
      </c>
      <c r="AH125" s="81">
        <v>2.6313890000000004</v>
      </c>
      <c r="AI125" s="81">
        <v>2.631389</v>
      </c>
      <c r="AJ125" s="81">
        <v>2.6313890000000004</v>
      </c>
      <c r="AK125" s="81">
        <v>2.631389</v>
      </c>
    </row>
    <row r="126" spans="1:37" ht="15" outlineLevel="2" x14ac:dyDescent="0.25">
      <c r="A126" s="82" t="s">
        <v>181</v>
      </c>
      <c r="B126" s="82" t="s">
        <v>177</v>
      </c>
      <c r="C126" s="82" t="s">
        <v>183</v>
      </c>
      <c r="D126" s="82" t="s">
        <v>166</v>
      </c>
      <c r="E126" s="83" t="s">
        <v>85</v>
      </c>
      <c r="F126" s="80" t="s">
        <v>223</v>
      </c>
      <c r="G126" s="81" t="s">
        <v>416</v>
      </c>
      <c r="H126" s="81" t="s">
        <v>416</v>
      </c>
      <c r="I126" s="81" t="s">
        <v>416</v>
      </c>
      <c r="J126" s="81" t="s">
        <v>416</v>
      </c>
      <c r="K126" s="81" t="s">
        <v>416</v>
      </c>
      <c r="L126" s="81" t="s">
        <v>416</v>
      </c>
      <c r="M126" s="81" t="s">
        <v>416</v>
      </c>
      <c r="N126" s="81" t="s">
        <v>416</v>
      </c>
      <c r="O126" s="81">
        <v>4.8656945000000009</v>
      </c>
      <c r="P126" s="81">
        <v>4.8656944999999983</v>
      </c>
      <c r="Q126" s="81">
        <v>4.8656945000000009</v>
      </c>
      <c r="R126" s="81">
        <v>4.8656945</v>
      </c>
      <c r="S126" s="81">
        <v>4.8656945</v>
      </c>
      <c r="T126" s="81">
        <v>4.8656945</v>
      </c>
      <c r="U126" s="81">
        <v>4.8656945</v>
      </c>
      <c r="V126" s="81">
        <v>4.8656945</v>
      </c>
      <c r="W126" s="81">
        <v>4.8656945000000009</v>
      </c>
      <c r="X126" s="81">
        <v>4.8656945</v>
      </c>
      <c r="Y126" s="81">
        <v>4.8656945000000009</v>
      </c>
      <c r="Z126" s="81">
        <v>4.8656945000000009</v>
      </c>
      <c r="AA126" s="81">
        <v>4.8656945</v>
      </c>
      <c r="AB126" s="81">
        <v>4.8656944999999991</v>
      </c>
      <c r="AC126" s="81">
        <v>4.8656945000000009</v>
      </c>
      <c r="AD126" s="81">
        <v>4.8656945</v>
      </c>
      <c r="AE126" s="81">
        <v>4.8656945</v>
      </c>
      <c r="AF126" s="81">
        <v>4.8656944999999991</v>
      </c>
      <c r="AG126" s="81">
        <v>4.8656945</v>
      </c>
      <c r="AH126" s="81">
        <v>4.8656945000000009</v>
      </c>
      <c r="AI126" s="81">
        <v>4.8656945</v>
      </c>
      <c r="AJ126" s="81">
        <v>4.8656945000000009</v>
      </c>
      <c r="AK126" s="81">
        <v>4.8656945</v>
      </c>
    </row>
    <row r="127" spans="1:37" ht="15" outlineLevel="2" x14ac:dyDescent="0.25">
      <c r="A127" s="79" t="s">
        <v>181</v>
      </c>
      <c r="B127" s="79" t="s">
        <v>177</v>
      </c>
      <c r="C127" s="79" t="s">
        <v>183</v>
      </c>
      <c r="D127" s="79" t="s">
        <v>167</v>
      </c>
      <c r="E127" s="80" t="s">
        <v>85</v>
      </c>
      <c r="F127" s="80" t="s">
        <v>223</v>
      </c>
      <c r="G127" s="81" t="s">
        <v>416</v>
      </c>
      <c r="H127" s="81" t="s">
        <v>416</v>
      </c>
      <c r="I127" s="81" t="s">
        <v>416</v>
      </c>
      <c r="J127" s="81" t="s">
        <v>416</v>
      </c>
      <c r="K127" s="81" t="s">
        <v>416</v>
      </c>
      <c r="L127" s="81" t="s">
        <v>416</v>
      </c>
      <c r="M127" s="81" t="s">
        <v>416</v>
      </c>
      <c r="N127" s="81" t="s">
        <v>416</v>
      </c>
      <c r="O127" s="81" t="s">
        <v>416</v>
      </c>
      <c r="P127" s="81" t="s">
        <v>416</v>
      </c>
      <c r="Q127" s="81" t="s">
        <v>416</v>
      </c>
      <c r="R127" s="81" t="s">
        <v>416</v>
      </c>
      <c r="S127" s="81">
        <v>7.6558330000000003</v>
      </c>
      <c r="T127" s="81">
        <v>7.6558329999999986</v>
      </c>
      <c r="U127" s="81">
        <v>7.6558329999999977</v>
      </c>
      <c r="V127" s="81">
        <v>7.6558330000000003</v>
      </c>
      <c r="W127" s="81">
        <v>7.6558329999999986</v>
      </c>
      <c r="X127" s="81">
        <v>7.6558329999999986</v>
      </c>
      <c r="Y127" s="81">
        <v>7.6558330000000003</v>
      </c>
      <c r="Z127" s="81">
        <v>7.6558329999999986</v>
      </c>
      <c r="AA127" s="81">
        <v>7.6558329999999986</v>
      </c>
      <c r="AB127" s="81">
        <v>7.6558330000000003</v>
      </c>
      <c r="AC127" s="81">
        <v>7.6558330000000003</v>
      </c>
      <c r="AD127" s="81">
        <v>7.6558329999999986</v>
      </c>
      <c r="AE127" s="81">
        <v>7.6558329999999986</v>
      </c>
      <c r="AF127" s="81">
        <v>7.6558330000000003</v>
      </c>
      <c r="AG127" s="81">
        <v>7.6558329999999986</v>
      </c>
      <c r="AH127" s="81">
        <v>7.6558330000000003</v>
      </c>
      <c r="AI127" s="81">
        <v>7.6558329999999986</v>
      </c>
      <c r="AJ127" s="81">
        <v>7.6558329999999986</v>
      </c>
      <c r="AK127" s="81">
        <v>7.6558329999999977</v>
      </c>
    </row>
    <row r="128" spans="1:37" ht="15" outlineLevel="2" x14ac:dyDescent="0.25">
      <c r="A128" s="82" t="s">
        <v>181</v>
      </c>
      <c r="B128" s="82" t="s">
        <v>177</v>
      </c>
      <c r="C128" s="82" t="s">
        <v>183</v>
      </c>
      <c r="D128" s="82" t="s">
        <v>168</v>
      </c>
      <c r="E128" s="83" t="s">
        <v>85</v>
      </c>
      <c r="F128" s="80" t="s">
        <v>223</v>
      </c>
      <c r="G128" s="81" t="s">
        <v>416</v>
      </c>
      <c r="H128" s="81" t="s">
        <v>416</v>
      </c>
      <c r="I128" s="81" t="s">
        <v>416</v>
      </c>
      <c r="J128" s="81" t="s">
        <v>416</v>
      </c>
      <c r="K128" s="81" t="s">
        <v>416</v>
      </c>
      <c r="L128" s="81" t="s">
        <v>416</v>
      </c>
      <c r="M128" s="81" t="s">
        <v>416</v>
      </c>
      <c r="N128" s="81" t="s">
        <v>416</v>
      </c>
      <c r="O128" s="81" t="s">
        <v>416</v>
      </c>
      <c r="P128" s="81" t="s">
        <v>416</v>
      </c>
      <c r="Q128" s="81" t="s">
        <v>416</v>
      </c>
      <c r="R128" s="81" t="s">
        <v>416</v>
      </c>
      <c r="S128" s="81" t="s">
        <v>416</v>
      </c>
      <c r="T128" s="81" t="s">
        <v>416</v>
      </c>
      <c r="U128" s="81" t="s">
        <v>416</v>
      </c>
      <c r="V128" s="81" t="s">
        <v>416</v>
      </c>
      <c r="W128" s="81">
        <v>7.6558329999999986</v>
      </c>
      <c r="X128" s="81">
        <v>7.6558330000000003</v>
      </c>
      <c r="Y128" s="81">
        <v>7.6558329999999986</v>
      </c>
      <c r="Z128" s="81">
        <v>7.6558330000000003</v>
      </c>
      <c r="AA128" s="81">
        <v>7.6558330000000003</v>
      </c>
      <c r="AB128" s="81">
        <v>7.6558329999999986</v>
      </c>
      <c r="AC128" s="81">
        <v>7.6558330000000003</v>
      </c>
      <c r="AD128" s="81">
        <v>7.6558330000000003</v>
      </c>
      <c r="AE128" s="81">
        <v>7.6558330000000003</v>
      </c>
      <c r="AF128" s="81">
        <v>7.6558330000000003</v>
      </c>
      <c r="AG128" s="81">
        <v>7.6558329999999986</v>
      </c>
      <c r="AH128" s="81">
        <v>7.6558330000000003</v>
      </c>
      <c r="AI128" s="81">
        <v>7.6558330000000003</v>
      </c>
      <c r="AJ128" s="81">
        <v>7.6558329999999977</v>
      </c>
      <c r="AK128" s="81">
        <v>7.6558329999999986</v>
      </c>
    </row>
    <row r="129" spans="1:37" ht="15" outlineLevel="2" x14ac:dyDescent="0.25">
      <c r="A129" s="79" t="s">
        <v>181</v>
      </c>
      <c r="B129" s="79" t="s">
        <v>177</v>
      </c>
      <c r="C129" s="79" t="s">
        <v>183</v>
      </c>
      <c r="D129" s="79" t="s">
        <v>169</v>
      </c>
      <c r="E129" s="80" t="s">
        <v>85</v>
      </c>
      <c r="F129" s="80" t="s">
        <v>223</v>
      </c>
      <c r="G129" s="81" t="s">
        <v>416</v>
      </c>
      <c r="H129" s="81" t="s">
        <v>416</v>
      </c>
      <c r="I129" s="81" t="s">
        <v>416</v>
      </c>
      <c r="J129" s="81" t="s">
        <v>416</v>
      </c>
      <c r="K129" s="81" t="s">
        <v>416</v>
      </c>
      <c r="L129" s="81" t="s">
        <v>416</v>
      </c>
      <c r="M129" s="81" t="s">
        <v>416</v>
      </c>
      <c r="N129" s="81" t="s">
        <v>416</v>
      </c>
      <c r="O129" s="81" t="s">
        <v>416</v>
      </c>
      <c r="P129" s="81" t="s">
        <v>416</v>
      </c>
      <c r="Q129" s="81" t="s">
        <v>416</v>
      </c>
      <c r="R129" s="81" t="s">
        <v>416</v>
      </c>
      <c r="S129" s="81" t="s">
        <v>416</v>
      </c>
      <c r="T129" s="81" t="s">
        <v>416</v>
      </c>
      <c r="U129" s="81" t="s">
        <v>416</v>
      </c>
      <c r="V129" s="81" t="s">
        <v>416</v>
      </c>
      <c r="W129" s="81" t="s">
        <v>416</v>
      </c>
      <c r="X129" s="81" t="s">
        <v>416</v>
      </c>
      <c r="Y129" s="81" t="s">
        <v>416</v>
      </c>
      <c r="Z129" s="81" t="s">
        <v>416</v>
      </c>
      <c r="AA129" s="81" t="s">
        <v>416</v>
      </c>
      <c r="AB129" s="81">
        <v>7.6558329999999986</v>
      </c>
      <c r="AC129" s="81">
        <v>7.6558330000000003</v>
      </c>
      <c r="AD129" s="81">
        <v>7.6558329999999986</v>
      </c>
      <c r="AE129" s="81">
        <v>7.6558329999999986</v>
      </c>
      <c r="AF129" s="81">
        <v>7.6558330000000003</v>
      </c>
      <c r="AG129" s="81">
        <v>7.6558329999999986</v>
      </c>
      <c r="AH129" s="81">
        <v>7.6558330000000003</v>
      </c>
      <c r="AI129" s="81">
        <v>7.6558329999999977</v>
      </c>
      <c r="AJ129" s="81">
        <v>7.6558329999999986</v>
      </c>
      <c r="AK129" s="81">
        <v>7.6558329999999986</v>
      </c>
    </row>
    <row r="130" spans="1:37" ht="15" outlineLevel="2" x14ac:dyDescent="0.25">
      <c r="A130" s="82" t="s">
        <v>181</v>
      </c>
      <c r="B130" s="82" t="s">
        <v>177</v>
      </c>
      <c r="C130" s="82" t="s">
        <v>183</v>
      </c>
      <c r="D130" s="82" t="s">
        <v>170</v>
      </c>
      <c r="E130" s="83" t="s">
        <v>85</v>
      </c>
      <c r="F130" s="80" t="s">
        <v>223</v>
      </c>
      <c r="G130" s="81" t="s">
        <v>416</v>
      </c>
      <c r="H130" s="81" t="s">
        <v>416</v>
      </c>
      <c r="I130" s="81" t="s">
        <v>416</v>
      </c>
      <c r="J130" s="81" t="s">
        <v>416</v>
      </c>
      <c r="K130" s="81" t="s">
        <v>416</v>
      </c>
      <c r="L130" s="81" t="s">
        <v>416</v>
      </c>
      <c r="M130" s="81" t="s">
        <v>416</v>
      </c>
      <c r="N130" s="81" t="s">
        <v>416</v>
      </c>
      <c r="O130" s="81" t="s">
        <v>416</v>
      </c>
      <c r="P130" s="81" t="s">
        <v>416</v>
      </c>
      <c r="Q130" s="81" t="s">
        <v>416</v>
      </c>
      <c r="R130" s="81" t="s">
        <v>416</v>
      </c>
      <c r="S130" s="81" t="s">
        <v>416</v>
      </c>
      <c r="T130" s="81" t="s">
        <v>416</v>
      </c>
      <c r="U130" s="81" t="s">
        <v>416</v>
      </c>
      <c r="V130" s="81" t="s">
        <v>416</v>
      </c>
      <c r="W130" s="81" t="s">
        <v>416</v>
      </c>
      <c r="X130" s="81" t="s">
        <v>416</v>
      </c>
      <c r="Y130" s="81" t="s">
        <v>416</v>
      </c>
      <c r="Z130" s="81" t="s">
        <v>416</v>
      </c>
      <c r="AA130" s="81" t="s">
        <v>416</v>
      </c>
      <c r="AB130" s="81" t="s">
        <v>416</v>
      </c>
      <c r="AC130" s="81" t="s">
        <v>416</v>
      </c>
      <c r="AD130" s="81" t="s">
        <v>416</v>
      </c>
      <c r="AE130" s="81" t="s">
        <v>416</v>
      </c>
      <c r="AF130" s="81">
        <v>6.6813889999999985</v>
      </c>
      <c r="AG130" s="81">
        <v>6.6813890000000002</v>
      </c>
      <c r="AH130" s="81">
        <v>6.6813889999999994</v>
      </c>
      <c r="AI130" s="81">
        <v>6.6813890000000002</v>
      </c>
      <c r="AJ130" s="81">
        <v>6.6813889999999994</v>
      </c>
      <c r="AK130" s="81">
        <v>6.6813890000000011</v>
      </c>
    </row>
    <row r="131" spans="1:37" ht="15" outlineLevel="2" x14ac:dyDescent="0.25">
      <c r="A131" s="79" t="s">
        <v>181</v>
      </c>
      <c r="B131" s="79" t="s">
        <v>177</v>
      </c>
      <c r="C131" s="79" t="s">
        <v>183</v>
      </c>
      <c r="D131" s="79" t="s">
        <v>171</v>
      </c>
      <c r="E131" s="80" t="s">
        <v>85</v>
      </c>
      <c r="F131" s="80" t="s">
        <v>223</v>
      </c>
      <c r="G131" s="81" t="s">
        <v>416</v>
      </c>
      <c r="H131" s="81" t="s">
        <v>416</v>
      </c>
      <c r="I131" s="81" t="s">
        <v>416</v>
      </c>
      <c r="J131" s="81" t="s">
        <v>416</v>
      </c>
      <c r="K131" s="81" t="s">
        <v>416</v>
      </c>
      <c r="L131" s="81" t="s">
        <v>416</v>
      </c>
      <c r="M131" s="81" t="s">
        <v>416</v>
      </c>
      <c r="N131" s="81" t="s">
        <v>416</v>
      </c>
      <c r="O131" s="81" t="s">
        <v>416</v>
      </c>
      <c r="P131" s="81" t="s">
        <v>416</v>
      </c>
      <c r="Q131" s="81" t="s">
        <v>416</v>
      </c>
      <c r="R131" s="81" t="s">
        <v>416</v>
      </c>
      <c r="S131" s="81" t="s">
        <v>416</v>
      </c>
      <c r="T131" s="81" t="s">
        <v>416</v>
      </c>
      <c r="U131" s="81" t="s">
        <v>416</v>
      </c>
      <c r="V131" s="81" t="s">
        <v>416</v>
      </c>
      <c r="W131" s="81" t="s">
        <v>416</v>
      </c>
      <c r="X131" s="81" t="s">
        <v>416</v>
      </c>
      <c r="Y131" s="81" t="s">
        <v>416</v>
      </c>
      <c r="Z131" s="81" t="s">
        <v>416</v>
      </c>
      <c r="AA131" s="81" t="s">
        <v>416</v>
      </c>
      <c r="AB131" s="81" t="s">
        <v>416</v>
      </c>
      <c r="AC131" s="81" t="s">
        <v>416</v>
      </c>
      <c r="AD131" s="81" t="s">
        <v>416</v>
      </c>
      <c r="AE131" s="81" t="s">
        <v>416</v>
      </c>
      <c r="AF131" s="81" t="s">
        <v>416</v>
      </c>
      <c r="AG131" s="81" t="s">
        <v>416</v>
      </c>
      <c r="AH131" s="81" t="s">
        <v>416</v>
      </c>
      <c r="AI131" s="81">
        <v>6.6813890000000002</v>
      </c>
      <c r="AJ131" s="81">
        <v>6.6813889999999994</v>
      </c>
      <c r="AK131" s="81">
        <v>6.6813890000000002</v>
      </c>
    </row>
    <row r="132" spans="1:37" ht="15" outlineLevel="2" x14ac:dyDescent="0.25">
      <c r="A132" s="82" t="s">
        <v>181</v>
      </c>
      <c r="B132" s="82" t="s">
        <v>177</v>
      </c>
      <c r="C132" s="82" t="s">
        <v>184</v>
      </c>
      <c r="D132" s="82" t="s">
        <v>114</v>
      </c>
      <c r="E132" s="83" t="s">
        <v>85</v>
      </c>
      <c r="F132" s="80" t="s">
        <v>223</v>
      </c>
      <c r="G132" s="81">
        <v>0</v>
      </c>
      <c r="H132" s="81">
        <v>0</v>
      </c>
      <c r="I132" s="81">
        <v>0</v>
      </c>
      <c r="J132" s="81">
        <v>0</v>
      </c>
      <c r="K132" s="81">
        <v>0</v>
      </c>
      <c r="L132" s="81">
        <v>0</v>
      </c>
      <c r="M132" s="81">
        <v>0</v>
      </c>
      <c r="N132" s="81">
        <v>0</v>
      </c>
      <c r="O132" s="81">
        <v>0</v>
      </c>
      <c r="P132" s="81">
        <v>0</v>
      </c>
      <c r="Q132" s="81">
        <v>0</v>
      </c>
      <c r="R132" s="81">
        <v>0</v>
      </c>
      <c r="S132" s="81">
        <v>0</v>
      </c>
      <c r="T132" s="81">
        <v>0</v>
      </c>
      <c r="U132" s="81">
        <v>0</v>
      </c>
      <c r="V132" s="81">
        <v>0</v>
      </c>
      <c r="W132" s="81">
        <v>0</v>
      </c>
      <c r="X132" s="81">
        <v>0</v>
      </c>
      <c r="Y132" s="81">
        <v>0</v>
      </c>
      <c r="Z132" s="81">
        <v>0</v>
      </c>
      <c r="AA132" s="81">
        <v>0</v>
      </c>
      <c r="AB132" s="81">
        <v>0</v>
      </c>
      <c r="AC132" s="81">
        <v>0</v>
      </c>
      <c r="AD132" s="81">
        <v>0</v>
      </c>
      <c r="AE132" s="81">
        <v>0</v>
      </c>
      <c r="AF132" s="81">
        <v>0</v>
      </c>
      <c r="AG132" s="81">
        <v>0</v>
      </c>
      <c r="AH132" s="81">
        <v>0</v>
      </c>
      <c r="AI132" s="81">
        <v>0</v>
      </c>
      <c r="AJ132" s="81">
        <v>0</v>
      </c>
      <c r="AK132" s="81">
        <v>0</v>
      </c>
    </row>
    <row r="133" spans="1:37" ht="15" outlineLevel="2" x14ac:dyDescent="0.25">
      <c r="A133" s="79" t="s">
        <v>181</v>
      </c>
      <c r="B133" s="79" t="s">
        <v>177</v>
      </c>
      <c r="C133" s="79" t="s">
        <v>184</v>
      </c>
      <c r="D133" s="79" t="s">
        <v>165</v>
      </c>
      <c r="E133" s="80" t="s">
        <v>85</v>
      </c>
      <c r="F133" s="80" t="s">
        <v>223</v>
      </c>
      <c r="G133" s="81" t="s">
        <v>416</v>
      </c>
      <c r="H133" s="81" t="s">
        <v>416</v>
      </c>
      <c r="I133" s="81" t="s">
        <v>416</v>
      </c>
      <c r="J133" s="81" t="s">
        <v>416</v>
      </c>
      <c r="K133" s="81">
        <v>2.631389</v>
      </c>
      <c r="L133" s="81">
        <v>2.6313890000000009</v>
      </c>
      <c r="M133" s="81">
        <v>2.631389</v>
      </c>
      <c r="N133" s="81">
        <v>2.631389</v>
      </c>
      <c r="O133" s="81">
        <v>2.631389</v>
      </c>
      <c r="P133" s="81">
        <v>2.6313889999999995</v>
      </c>
      <c r="Q133" s="81">
        <v>2.6313889999999995</v>
      </c>
      <c r="R133" s="81">
        <v>2.6313890000000004</v>
      </c>
      <c r="S133" s="81">
        <v>2.6313889999999995</v>
      </c>
      <c r="T133" s="81">
        <v>2.631389</v>
      </c>
      <c r="U133" s="81">
        <v>2.631389</v>
      </c>
      <c r="V133" s="81">
        <v>2.631389</v>
      </c>
      <c r="W133" s="81">
        <v>2.6313890000000004</v>
      </c>
      <c r="X133" s="81">
        <v>2.631389</v>
      </c>
      <c r="Y133" s="81">
        <v>2.6313889999999995</v>
      </c>
      <c r="Z133" s="81">
        <v>2.6313890000000004</v>
      </c>
      <c r="AA133" s="81">
        <v>2.6313889999999995</v>
      </c>
      <c r="AB133" s="81">
        <v>2.631389</v>
      </c>
      <c r="AC133" s="81">
        <v>2.631389</v>
      </c>
      <c r="AD133" s="81">
        <v>2.631389</v>
      </c>
      <c r="AE133" s="81">
        <v>2.6313889999999995</v>
      </c>
      <c r="AF133" s="81">
        <v>2.6313889999999995</v>
      </c>
      <c r="AG133" s="81">
        <v>2.6313890000000009</v>
      </c>
      <c r="AH133" s="81">
        <v>2.631389</v>
      </c>
      <c r="AI133" s="81">
        <v>2.631389</v>
      </c>
      <c r="AJ133" s="81">
        <v>2.6313890000000004</v>
      </c>
      <c r="AK133" s="81">
        <v>2.631389</v>
      </c>
    </row>
    <row r="134" spans="1:37" ht="15" outlineLevel="2" x14ac:dyDescent="0.25">
      <c r="A134" s="82" t="s">
        <v>181</v>
      </c>
      <c r="B134" s="82" t="s">
        <v>177</v>
      </c>
      <c r="C134" s="82" t="s">
        <v>184</v>
      </c>
      <c r="D134" s="82" t="s">
        <v>166</v>
      </c>
      <c r="E134" s="83" t="s">
        <v>85</v>
      </c>
      <c r="F134" s="80" t="s">
        <v>223</v>
      </c>
      <c r="G134" s="81" t="s">
        <v>416</v>
      </c>
      <c r="H134" s="81" t="s">
        <v>416</v>
      </c>
      <c r="I134" s="81" t="s">
        <v>416</v>
      </c>
      <c r="J134" s="81" t="s">
        <v>416</v>
      </c>
      <c r="K134" s="81" t="s">
        <v>416</v>
      </c>
      <c r="L134" s="81" t="s">
        <v>416</v>
      </c>
      <c r="M134" s="81" t="s">
        <v>416</v>
      </c>
      <c r="N134" s="81" t="s">
        <v>416</v>
      </c>
      <c r="O134" s="81">
        <v>4.8656945</v>
      </c>
      <c r="P134" s="81">
        <v>4.8656944999999991</v>
      </c>
      <c r="Q134" s="81">
        <v>4.8656945000000009</v>
      </c>
      <c r="R134" s="81">
        <v>4.8656945</v>
      </c>
      <c r="S134" s="81">
        <v>4.8656945000000009</v>
      </c>
      <c r="T134" s="81">
        <v>4.8656945</v>
      </c>
      <c r="U134" s="81">
        <v>4.8656945</v>
      </c>
      <c r="V134" s="81">
        <v>4.8656944999999991</v>
      </c>
      <c r="W134" s="81">
        <v>4.8656945</v>
      </c>
      <c r="X134" s="81">
        <v>4.8656944999999991</v>
      </c>
      <c r="Y134" s="81">
        <v>4.8656945</v>
      </c>
      <c r="Z134" s="81">
        <v>4.8656945000000009</v>
      </c>
      <c r="AA134" s="81">
        <v>4.8656945000000009</v>
      </c>
      <c r="AB134" s="81">
        <v>4.8656945000000009</v>
      </c>
      <c r="AC134" s="81">
        <v>4.8656945000000009</v>
      </c>
      <c r="AD134" s="81">
        <v>4.8656945000000009</v>
      </c>
      <c r="AE134" s="81">
        <v>4.8656945000000009</v>
      </c>
      <c r="AF134" s="81">
        <v>4.8656945</v>
      </c>
      <c r="AG134" s="81">
        <v>4.8656945000000009</v>
      </c>
      <c r="AH134" s="81">
        <v>4.8656945000000009</v>
      </c>
      <c r="AI134" s="81">
        <v>4.8656945</v>
      </c>
      <c r="AJ134" s="81">
        <v>4.8656945</v>
      </c>
      <c r="AK134" s="81">
        <v>4.8656945</v>
      </c>
    </row>
    <row r="135" spans="1:37" ht="15" outlineLevel="2" x14ac:dyDescent="0.25">
      <c r="A135" s="79" t="s">
        <v>181</v>
      </c>
      <c r="B135" s="79" t="s">
        <v>177</v>
      </c>
      <c r="C135" s="79" t="s">
        <v>184</v>
      </c>
      <c r="D135" s="79" t="s">
        <v>167</v>
      </c>
      <c r="E135" s="80" t="s">
        <v>85</v>
      </c>
      <c r="F135" s="80" t="s">
        <v>223</v>
      </c>
      <c r="G135" s="81" t="s">
        <v>416</v>
      </c>
      <c r="H135" s="81" t="s">
        <v>416</v>
      </c>
      <c r="I135" s="81" t="s">
        <v>416</v>
      </c>
      <c r="J135" s="81" t="s">
        <v>416</v>
      </c>
      <c r="K135" s="81" t="s">
        <v>416</v>
      </c>
      <c r="L135" s="81" t="s">
        <v>416</v>
      </c>
      <c r="M135" s="81" t="s">
        <v>416</v>
      </c>
      <c r="N135" s="81" t="s">
        <v>416</v>
      </c>
      <c r="O135" s="81" t="s">
        <v>416</v>
      </c>
      <c r="P135" s="81" t="s">
        <v>416</v>
      </c>
      <c r="Q135" s="81" t="s">
        <v>416</v>
      </c>
      <c r="R135" s="81" t="s">
        <v>416</v>
      </c>
      <c r="S135" s="81">
        <v>7.6558329999999986</v>
      </c>
      <c r="T135" s="81">
        <v>7.6558329999999986</v>
      </c>
      <c r="U135" s="81">
        <v>7.6558329999999977</v>
      </c>
      <c r="V135" s="81">
        <v>7.6558329999999986</v>
      </c>
      <c r="W135" s="81">
        <v>7.6558330000000003</v>
      </c>
      <c r="X135" s="81">
        <v>7.6558329999999986</v>
      </c>
      <c r="Y135" s="81">
        <v>7.6558329999999986</v>
      </c>
      <c r="Z135" s="81">
        <v>7.6558330000000003</v>
      </c>
      <c r="AA135" s="81">
        <v>7.6558329999999986</v>
      </c>
      <c r="AB135" s="81">
        <v>7.6558330000000003</v>
      </c>
      <c r="AC135" s="81">
        <v>7.6558330000000003</v>
      </c>
      <c r="AD135" s="81">
        <v>7.6558330000000003</v>
      </c>
      <c r="AE135" s="81">
        <v>7.6558330000000003</v>
      </c>
      <c r="AF135" s="81">
        <v>7.6558329999999986</v>
      </c>
      <c r="AG135" s="81">
        <v>7.6558330000000003</v>
      </c>
      <c r="AH135" s="81">
        <v>7.6558330000000003</v>
      </c>
      <c r="AI135" s="81">
        <v>7.6558329999999977</v>
      </c>
      <c r="AJ135" s="81">
        <v>7.6558329999999986</v>
      </c>
      <c r="AK135" s="81">
        <v>7.6558329999999986</v>
      </c>
    </row>
    <row r="136" spans="1:37" ht="15" outlineLevel="2" x14ac:dyDescent="0.25">
      <c r="A136" s="82" t="s">
        <v>181</v>
      </c>
      <c r="B136" s="82" t="s">
        <v>177</v>
      </c>
      <c r="C136" s="82" t="s">
        <v>184</v>
      </c>
      <c r="D136" s="82" t="s">
        <v>168</v>
      </c>
      <c r="E136" s="83" t="s">
        <v>85</v>
      </c>
      <c r="F136" s="80" t="s">
        <v>223</v>
      </c>
      <c r="G136" s="81" t="s">
        <v>416</v>
      </c>
      <c r="H136" s="81" t="s">
        <v>416</v>
      </c>
      <c r="I136" s="81" t="s">
        <v>416</v>
      </c>
      <c r="J136" s="81" t="s">
        <v>416</v>
      </c>
      <c r="K136" s="81" t="s">
        <v>416</v>
      </c>
      <c r="L136" s="81" t="s">
        <v>416</v>
      </c>
      <c r="M136" s="81" t="s">
        <v>416</v>
      </c>
      <c r="N136" s="81" t="s">
        <v>416</v>
      </c>
      <c r="O136" s="81" t="s">
        <v>416</v>
      </c>
      <c r="P136" s="81" t="s">
        <v>416</v>
      </c>
      <c r="Q136" s="81" t="s">
        <v>416</v>
      </c>
      <c r="R136" s="81" t="s">
        <v>416</v>
      </c>
      <c r="S136" s="81" t="s">
        <v>416</v>
      </c>
      <c r="T136" s="81" t="s">
        <v>416</v>
      </c>
      <c r="U136" s="81" t="s">
        <v>416</v>
      </c>
      <c r="V136" s="81" t="s">
        <v>416</v>
      </c>
      <c r="W136" s="81">
        <v>7.6558330000000003</v>
      </c>
      <c r="X136" s="81">
        <v>7.6558329999999986</v>
      </c>
      <c r="Y136" s="81">
        <v>7.6558329999999986</v>
      </c>
      <c r="Z136" s="81">
        <v>7.6558329999999977</v>
      </c>
      <c r="AA136" s="81">
        <v>7.6558329999999986</v>
      </c>
      <c r="AB136" s="81">
        <v>7.6558329999999986</v>
      </c>
      <c r="AC136" s="81">
        <v>7.6558329999999986</v>
      </c>
      <c r="AD136" s="81">
        <v>7.6558330000000003</v>
      </c>
      <c r="AE136" s="81">
        <v>7.6558329999999977</v>
      </c>
      <c r="AF136" s="81">
        <v>7.6558329999999986</v>
      </c>
      <c r="AG136" s="81">
        <v>7.6558330000000003</v>
      </c>
      <c r="AH136" s="81">
        <v>7.6558330000000003</v>
      </c>
      <c r="AI136" s="81">
        <v>7.6558329999999986</v>
      </c>
      <c r="AJ136" s="81">
        <v>7.6558329999999986</v>
      </c>
      <c r="AK136" s="81">
        <v>7.6558329999999977</v>
      </c>
    </row>
    <row r="137" spans="1:37" ht="15" outlineLevel="2" x14ac:dyDescent="0.25">
      <c r="A137" s="79" t="s">
        <v>181</v>
      </c>
      <c r="B137" s="79" t="s">
        <v>177</v>
      </c>
      <c r="C137" s="79" t="s">
        <v>184</v>
      </c>
      <c r="D137" s="79" t="s">
        <v>169</v>
      </c>
      <c r="E137" s="80" t="s">
        <v>85</v>
      </c>
      <c r="F137" s="80" t="s">
        <v>223</v>
      </c>
      <c r="G137" s="81" t="s">
        <v>416</v>
      </c>
      <c r="H137" s="81" t="s">
        <v>416</v>
      </c>
      <c r="I137" s="81" t="s">
        <v>416</v>
      </c>
      <c r="J137" s="81" t="s">
        <v>416</v>
      </c>
      <c r="K137" s="81" t="s">
        <v>416</v>
      </c>
      <c r="L137" s="81" t="s">
        <v>416</v>
      </c>
      <c r="M137" s="81" t="s">
        <v>416</v>
      </c>
      <c r="N137" s="81" t="s">
        <v>416</v>
      </c>
      <c r="O137" s="81" t="s">
        <v>416</v>
      </c>
      <c r="P137" s="81" t="s">
        <v>416</v>
      </c>
      <c r="Q137" s="81" t="s">
        <v>416</v>
      </c>
      <c r="R137" s="81" t="s">
        <v>416</v>
      </c>
      <c r="S137" s="81" t="s">
        <v>416</v>
      </c>
      <c r="T137" s="81" t="s">
        <v>416</v>
      </c>
      <c r="U137" s="81" t="s">
        <v>416</v>
      </c>
      <c r="V137" s="81" t="s">
        <v>416</v>
      </c>
      <c r="W137" s="81" t="s">
        <v>416</v>
      </c>
      <c r="X137" s="81" t="s">
        <v>416</v>
      </c>
      <c r="Y137" s="81" t="s">
        <v>416</v>
      </c>
      <c r="Z137" s="81" t="s">
        <v>416</v>
      </c>
      <c r="AA137" s="81" t="s">
        <v>416</v>
      </c>
      <c r="AB137" s="81">
        <v>7.6558330000000003</v>
      </c>
      <c r="AC137" s="81">
        <v>7.6558330000000003</v>
      </c>
      <c r="AD137" s="81">
        <v>7.6558329999999977</v>
      </c>
      <c r="AE137" s="81">
        <v>7.6558330000000003</v>
      </c>
      <c r="AF137" s="81">
        <v>7.6558329999999986</v>
      </c>
      <c r="AG137" s="81">
        <v>7.6558329999999986</v>
      </c>
      <c r="AH137" s="81">
        <v>7.6558330000000003</v>
      </c>
      <c r="AI137" s="81">
        <v>7.6558329999999986</v>
      </c>
      <c r="AJ137" s="81">
        <v>7.6558330000000003</v>
      </c>
      <c r="AK137" s="81">
        <v>7.6558330000000003</v>
      </c>
    </row>
    <row r="138" spans="1:37" ht="15" outlineLevel="2" x14ac:dyDescent="0.25">
      <c r="A138" s="82" t="s">
        <v>181</v>
      </c>
      <c r="B138" s="82" t="s">
        <v>177</v>
      </c>
      <c r="C138" s="82" t="s">
        <v>184</v>
      </c>
      <c r="D138" s="82" t="s">
        <v>170</v>
      </c>
      <c r="E138" s="83" t="s">
        <v>85</v>
      </c>
      <c r="F138" s="80" t="s">
        <v>223</v>
      </c>
      <c r="G138" s="81" t="s">
        <v>416</v>
      </c>
      <c r="H138" s="81" t="s">
        <v>416</v>
      </c>
      <c r="I138" s="81" t="s">
        <v>416</v>
      </c>
      <c r="J138" s="81" t="s">
        <v>416</v>
      </c>
      <c r="K138" s="81" t="s">
        <v>416</v>
      </c>
      <c r="L138" s="81" t="s">
        <v>416</v>
      </c>
      <c r="M138" s="81" t="s">
        <v>416</v>
      </c>
      <c r="N138" s="81" t="s">
        <v>416</v>
      </c>
      <c r="O138" s="81" t="s">
        <v>416</v>
      </c>
      <c r="P138" s="81" t="s">
        <v>416</v>
      </c>
      <c r="Q138" s="81" t="s">
        <v>416</v>
      </c>
      <c r="R138" s="81" t="s">
        <v>416</v>
      </c>
      <c r="S138" s="81" t="s">
        <v>416</v>
      </c>
      <c r="T138" s="81" t="s">
        <v>416</v>
      </c>
      <c r="U138" s="81" t="s">
        <v>416</v>
      </c>
      <c r="V138" s="81" t="s">
        <v>416</v>
      </c>
      <c r="W138" s="81" t="s">
        <v>416</v>
      </c>
      <c r="X138" s="81" t="s">
        <v>416</v>
      </c>
      <c r="Y138" s="81" t="s">
        <v>416</v>
      </c>
      <c r="Z138" s="81" t="s">
        <v>416</v>
      </c>
      <c r="AA138" s="81" t="s">
        <v>416</v>
      </c>
      <c r="AB138" s="81" t="s">
        <v>416</v>
      </c>
      <c r="AC138" s="81" t="s">
        <v>416</v>
      </c>
      <c r="AD138" s="81" t="s">
        <v>416</v>
      </c>
      <c r="AE138" s="81" t="s">
        <v>416</v>
      </c>
      <c r="AF138" s="81">
        <v>6.6813889999999994</v>
      </c>
      <c r="AG138" s="81">
        <v>6.6813890000000011</v>
      </c>
      <c r="AH138" s="81">
        <v>6.6813889999999994</v>
      </c>
      <c r="AI138" s="81">
        <v>6.6813890000000002</v>
      </c>
      <c r="AJ138" s="81">
        <v>6.6813890000000002</v>
      </c>
      <c r="AK138" s="81">
        <v>6.6813889999999994</v>
      </c>
    </row>
    <row r="139" spans="1:37" ht="15" outlineLevel="2" x14ac:dyDescent="0.25">
      <c r="A139" s="79" t="s">
        <v>181</v>
      </c>
      <c r="B139" s="79" t="s">
        <v>177</v>
      </c>
      <c r="C139" s="79" t="s">
        <v>184</v>
      </c>
      <c r="D139" s="79" t="s">
        <v>171</v>
      </c>
      <c r="E139" s="80" t="s">
        <v>85</v>
      </c>
      <c r="F139" s="80" t="s">
        <v>223</v>
      </c>
      <c r="G139" s="81" t="s">
        <v>416</v>
      </c>
      <c r="H139" s="81" t="s">
        <v>416</v>
      </c>
      <c r="I139" s="81" t="s">
        <v>416</v>
      </c>
      <c r="J139" s="81" t="s">
        <v>416</v>
      </c>
      <c r="K139" s="81" t="s">
        <v>416</v>
      </c>
      <c r="L139" s="81" t="s">
        <v>416</v>
      </c>
      <c r="M139" s="81" t="s">
        <v>416</v>
      </c>
      <c r="N139" s="81" t="s">
        <v>416</v>
      </c>
      <c r="O139" s="81" t="s">
        <v>416</v>
      </c>
      <c r="P139" s="81" t="s">
        <v>416</v>
      </c>
      <c r="Q139" s="81" t="s">
        <v>416</v>
      </c>
      <c r="R139" s="81" t="s">
        <v>416</v>
      </c>
      <c r="S139" s="81" t="s">
        <v>416</v>
      </c>
      <c r="T139" s="81" t="s">
        <v>416</v>
      </c>
      <c r="U139" s="81" t="s">
        <v>416</v>
      </c>
      <c r="V139" s="81" t="s">
        <v>416</v>
      </c>
      <c r="W139" s="81" t="s">
        <v>416</v>
      </c>
      <c r="X139" s="81" t="s">
        <v>416</v>
      </c>
      <c r="Y139" s="81" t="s">
        <v>416</v>
      </c>
      <c r="Z139" s="81" t="s">
        <v>416</v>
      </c>
      <c r="AA139" s="81" t="s">
        <v>416</v>
      </c>
      <c r="AB139" s="81" t="s">
        <v>416</v>
      </c>
      <c r="AC139" s="81" t="s">
        <v>416</v>
      </c>
      <c r="AD139" s="81" t="s">
        <v>416</v>
      </c>
      <c r="AE139" s="81" t="s">
        <v>416</v>
      </c>
      <c r="AF139" s="81" t="s">
        <v>416</v>
      </c>
      <c r="AG139" s="81" t="s">
        <v>416</v>
      </c>
      <c r="AH139" s="81" t="s">
        <v>416</v>
      </c>
      <c r="AI139" s="81">
        <v>6.6813889999999985</v>
      </c>
      <c r="AJ139" s="81">
        <v>6.6813890000000002</v>
      </c>
      <c r="AK139" s="81">
        <v>6.6813890000000011</v>
      </c>
    </row>
    <row r="140" spans="1:37" ht="15" outlineLevel="1" x14ac:dyDescent="0.25">
      <c r="A140" s="85" t="s">
        <v>185</v>
      </c>
      <c r="B140" s="79"/>
      <c r="C140" s="79"/>
      <c r="D140" s="79"/>
      <c r="E140" s="80"/>
      <c r="F140" s="80" t="s">
        <v>223</v>
      </c>
      <c r="G140" s="81">
        <v>1.3999168438194942</v>
      </c>
      <c r="H140" s="81">
        <v>1.4267117309091162</v>
      </c>
      <c r="I140" s="81">
        <v>1.3073920052915309</v>
      </c>
      <c r="J140" s="81">
        <v>0.93649941499383937</v>
      </c>
      <c r="K140" s="81">
        <v>1.2731607186908462</v>
      </c>
      <c r="L140" s="81">
        <v>1.8635371961820439</v>
      </c>
      <c r="M140" s="81">
        <v>2.546402507447727</v>
      </c>
      <c r="N140" s="81">
        <v>3.8117264475282155</v>
      </c>
      <c r="O140" s="81">
        <v>3.8821379163434648</v>
      </c>
      <c r="P140" s="81">
        <v>2.8699710829584291</v>
      </c>
      <c r="Q140" s="81">
        <v>3.3915309141215735</v>
      </c>
      <c r="R140" s="81">
        <v>3.7564581109227109</v>
      </c>
      <c r="S140" s="81">
        <v>4.3772160628216774</v>
      </c>
      <c r="T140" s="81">
        <v>4.8572278360922976</v>
      </c>
      <c r="U140" s="81">
        <v>5.2157044416747347</v>
      </c>
      <c r="V140" s="81">
        <v>5.6545944012874187</v>
      </c>
      <c r="W140" s="81">
        <v>5.9766979272191216</v>
      </c>
      <c r="X140" s="81">
        <v>6.2912429585054621</v>
      </c>
      <c r="Y140" s="81">
        <v>6.6482986492245351</v>
      </c>
      <c r="Z140" s="81">
        <v>6.8160082889314104</v>
      </c>
      <c r="AA140" s="81">
        <v>6.9774461938517467</v>
      </c>
      <c r="AB140" s="81">
        <v>7.0859797734377956</v>
      </c>
      <c r="AC140" s="81">
        <v>7.1981052512467292</v>
      </c>
      <c r="AD140" s="81">
        <v>7.2730402495609354</v>
      </c>
      <c r="AE140" s="81">
        <v>7.3517026081859154</v>
      </c>
      <c r="AF140" s="81">
        <v>7.3221352868755947</v>
      </c>
      <c r="AG140" s="81">
        <v>7.2617228154822104</v>
      </c>
      <c r="AH140" s="81">
        <v>7.2164557458141791</v>
      </c>
      <c r="AI140" s="81">
        <v>7.1556645581641982</v>
      </c>
      <c r="AJ140" s="81">
        <v>7.0997075345842875</v>
      </c>
      <c r="AK140" s="81">
        <v>7.0459432428940962</v>
      </c>
    </row>
    <row r="141" spans="1:37" ht="15" outlineLevel="2" x14ac:dyDescent="0.25">
      <c r="A141" s="82" t="s">
        <v>186</v>
      </c>
      <c r="B141" s="82" t="s">
        <v>162</v>
      </c>
      <c r="C141" s="82" t="s">
        <v>187</v>
      </c>
      <c r="D141" s="82" t="s">
        <v>114</v>
      </c>
      <c r="E141" s="83" t="s">
        <v>85</v>
      </c>
      <c r="F141" s="80" t="s">
        <v>223</v>
      </c>
      <c r="G141" s="81">
        <v>6.0000000000000009</v>
      </c>
      <c r="H141" s="81">
        <v>6</v>
      </c>
      <c r="I141" s="81">
        <v>6.0000000000000018</v>
      </c>
      <c r="J141" s="81">
        <v>6.0000000000000009</v>
      </c>
      <c r="K141" s="81">
        <v>6</v>
      </c>
      <c r="L141" s="81">
        <v>5.9999999999999991</v>
      </c>
      <c r="M141" s="81">
        <v>6</v>
      </c>
      <c r="N141" s="81">
        <v>6</v>
      </c>
      <c r="O141" s="81">
        <v>6</v>
      </c>
      <c r="P141" s="81">
        <v>5.9999999999999991</v>
      </c>
      <c r="Q141" s="81">
        <v>6</v>
      </c>
      <c r="R141" s="81">
        <v>6.0000000000000009</v>
      </c>
      <c r="S141" s="81">
        <v>5.9999999999999991</v>
      </c>
      <c r="T141" s="81">
        <v>5.9999999999999991</v>
      </c>
      <c r="U141" s="81">
        <v>6</v>
      </c>
      <c r="V141" s="81">
        <v>6</v>
      </c>
      <c r="W141" s="81">
        <v>6</v>
      </c>
      <c r="X141" s="81">
        <v>6</v>
      </c>
      <c r="Y141" s="81">
        <v>6</v>
      </c>
      <c r="Z141" s="81">
        <v>6.0000000000000018</v>
      </c>
      <c r="AA141" s="81">
        <v>5.9999999999999991</v>
      </c>
      <c r="AB141" s="81">
        <v>6</v>
      </c>
      <c r="AC141" s="81">
        <v>6</v>
      </c>
      <c r="AD141" s="81">
        <v>6.0000000000000018</v>
      </c>
      <c r="AE141" s="81">
        <v>6.0000000000000018</v>
      </c>
      <c r="AF141" s="81">
        <v>6.0000000000000009</v>
      </c>
      <c r="AG141" s="81">
        <v>6.0000000000000009</v>
      </c>
      <c r="AH141" s="81">
        <v>6</v>
      </c>
      <c r="AI141" s="81">
        <v>5.9999999999999991</v>
      </c>
      <c r="AJ141" s="81">
        <v>5.9999999999999991</v>
      </c>
      <c r="AK141" s="81">
        <v>6</v>
      </c>
    </row>
    <row r="142" spans="1:37" ht="15" outlineLevel="2" x14ac:dyDescent="0.25">
      <c r="A142" s="79" t="s">
        <v>186</v>
      </c>
      <c r="B142" s="79" t="s">
        <v>177</v>
      </c>
      <c r="C142" s="79" t="s">
        <v>188</v>
      </c>
      <c r="D142" s="79" t="s">
        <v>114</v>
      </c>
      <c r="E142" s="80" t="s">
        <v>85</v>
      </c>
      <c r="F142" s="80" t="s">
        <v>223</v>
      </c>
      <c r="G142" s="81">
        <v>29.999999999999996</v>
      </c>
      <c r="H142" s="81">
        <v>29.999999999999996</v>
      </c>
      <c r="I142" s="81">
        <v>30.000000000000004</v>
      </c>
      <c r="J142" s="81">
        <v>30.000000000000004</v>
      </c>
      <c r="K142" s="81">
        <v>29.999999999999996</v>
      </c>
      <c r="L142" s="81">
        <v>30.000000000000004</v>
      </c>
      <c r="M142" s="81">
        <v>29.999999999999996</v>
      </c>
      <c r="N142" s="81">
        <v>30.000000000000004</v>
      </c>
      <c r="O142" s="81">
        <v>29.999999999999996</v>
      </c>
      <c r="P142" s="81">
        <v>29.999999999999996</v>
      </c>
      <c r="Q142" s="81">
        <v>29.999999999999996</v>
      </c>
      <c r="R142" s="81">
        <v>29.999999999999996</v>
      </c>
      <c r="S142" s="81">
        <v>29.999999999999996</v>
      </c>
      <c r="T142" s="81">
        <v>29.999999999999996</v>
      </c>
      <c r="U142" s="81">
        <v>30.000000000000004</v>
      </c>
      <c r="V142" s="81">
        <v>29.999999999999996</v>
      </c>
      <c r="W142" s="81">
        <v>29.999999999999996</v>
      </c>
      <c r="X142" s="81">
        <v>29.999999999999996</v>
      </c>
      <c r="Y142" s="81">
        <v>30.000000000000004</v>
      </c>
      <c r="Z142" s="81">
        <v>30.000000000000004</v>
      </c>
      <c r="AA142" s="81">
        <v>29.999999999999996</v>
      </c>
      <c r="AB142" s="81">
        <v>30.000000000000004</v>
      </c>
      <c r="AC142" s="81">
        <v>30.000000000000004</v>
      </c>
      <c r="AD142" s="81">
        <v>29.999999999999996</v>
      </c>
      <c r="AE142" s="81">
        <v>29.999999999999996</v>
      </c>
      <c r="AF142" s="81">
        <v>29.999999999999996</v>
      </c>
      <c r="AG142" s="81">
        <v>30.000000000000004</v>
      </c>
      <c r="AH142" s="81">
        <v>30.000000000000004</v>
      </c>
      <c r="AI142" s="81">
        <v>29.999999999999996</v>
      </c>
      <c r="AJ142" s="81">
        <v>29.999999999999996</v>
      </c>
      <c r="AK142" s="81">
        <v>29.999999999999996</v>
      </c>
    </row>
    <row r="143" spans="1:37" ht="15" outlineLevel="2" x14ac:dyDescent="0.25">
      <c r="A143" s="82" t="s">
        <v>186</v>
      </c>
      <c r="B143" s="82" t="s">
        <v>177</v>
      </c>
      <c r="C143" s="82" t="s">
        <v>188</v>
      </c>
      <c r="D143" s="82" t="s">
        <v>189</v>
      </c>
      <c r="E143" s="83" t="s">
        <v>85</v>
      </c>
      <c r="F143" s="80" t="s">
        <v>223</v>
      </c>
      <c r="G143" s="81" t="s">
        <v>416</v>
      </c>
      <c r="H143" s="81" t="s">
        <v>416</v>
      </c>
      <c r="I143" s="81" t="s">
        <v>416</v>
      </c>
      <c r="J143" s="81" t="s">
        <v>416</v>
      </c>
      <c r="K143" s="81" t="s">
        <v>416</v>
      </c>
      <c r="L143" s="81">
        <v>4.55</v>
      </c>
      <c r="M143" s="81">
        <v>4.55</v>
      </c>
      <c r="N143" s="81">
        <v>4.5500000000000007</v>
      </c>
      <c r="O143" s="81">
        <v>4.55</v>
      </c>
      <c r="P143" s="81">
        <v>4.55</v>
      </c>
      <c r="Q143" s="81">
        <v>4.55</v>
      </c>
      <c r="R143" s="81">
        <v>4.5500000000000007</v>
      </c>
      <c r="S143" s="81">
        <v>4.55</v>
      </c>
      <c r="T143" s="81">
        <v>4.55</v>
      </c>
      <c r="U143" s="81">
        <v>4.55</v>
      </c>
      <c r="V143" s="81">
        <v>4.55</v>
      </c>
      <c r="W143" s="81">
        <v>4.55</v>
      </c>
      <c r="X143" s="81">
        <v>4.55</v>
      </c>
      <c r="Y143" s="81">
        <v>4.5500000000000007</v>
      </c>
      <c r="Z143" s="81">
        <v>4.55</v>
      </c>
      <c r="AA143" s="81">
        <v>4.5500000000000007</v>
      </c>
      <c r="AB143" s="81">
        <v>4.5500000000000007</v>
      </c>
      <c r="AC143" s="81">
        <v>4.55</v>
      </c>
      <c r="AD143" s="81">
        <v>4.55</v>
      </c>
      <c r="AE143" s="81">
        <v>4.55</v>
      </c>
      <c r="AF143" s="81">
        <v>4.55</v>
      </c>
      <c r="AG143" s="81">
        <v>4.5500000000000007</v>
      </c>
      <c r="AH143" s="81">
        <v>4.55</v>
      </c>
      <c r="AI143" s="81">
        <v>4.55</v>
      </c>
      <c r="AJ143" s="81">
        <v>4.55</v>
      </c>
      <c r="AK143" s="81">
        <v>4.5500000000000007</v>
      </c>
    </row>
    <row r="144" spans="1:37" ht="15" outlineLevel="2" x14ac:dyDescent="0.25">
      <c r="A144" s="79" t="s">
        <v>186</v>
      </c>
      <c r="B144" s="79" t="s">
        <v>177</v>
      </c>
      <c r="C144" s="79" t="s">
        <v>188</v>
      </c>
      <c r="D144" s="79" t="s">
        <v>190</v>
      </c>
      <c r="E144" s="80" t="s">
        <v>85</v>
      </c>
      <c r="F144" s="80" t="s">
        <v>223</v>
      </c>
      <c r="G144" s="81" t="s">
        <v>416</v>
      </c>
      <c r="H144" s="81" t="s">
        <v>416</v>
      </c>
      <c r="I144" s="81" t="s">
        <v>416</v>
      </c>
      <c r="J144" s="81" t="s">
        <v>416</v>
      </c>
      <c r="K144" s="81" t="s">
        <v>416</v>
      </c>
      <c r="L144" s="81" t="s">
        <v>416</v>
      </c>
      <c r="M144" s="81" t="s">
        <v>416</v>
      </c>
      <c r="N144" s="81" t="s">
        <v>416</v>
      </c>
      <c r="O144" s="81">
        <v>4.4000000000000004</v>
      </c>
      <c r="P144" s="81">
        <v>4.4000000000000004</v>
      </c>
      <c r="Q144" s="81">
        <v>4.3999999999999995</v>
      </c>
      <c r="R144" s="81">
        <v>4.4000000000000004</v>
      </c>
      <c r="S144" s="81">
        <v>4.3999999999999995</v>
      </c>
      <c r="T144" s="81">
        <v>4.3999999999999995</v>
      </c>
      <c r="U144" s="81">
        <v>4.3999999999999995</v>
      </c>
      <c r="V144" s="81">
        <v>4.3999999999999995</v>
      </c>
      <c r="W144" s="81">
        <v>4.4000000000000004</v>
      </c>
      <c r="X144" s="81">
        <v>4.3999999999999995</v>
      </c>
      <c r="Y144" s="81">
        <v>4.3999999999999995</v>
      </c>
      <c r="Z144" s="81">
        <v>4.4000000000000004</v>
      </c>
      <c r="AA144" s="81">
        <v>4.4000000000000004</v>
      </c>
      <c r="AB144" s="81">
        <v>4.3999999999999995</v>
      </c>
      <c r="AC144" s="81">
        <v>4.3999999999999995</v>
      </c>
      <c r="AD144" s="81">
        <v>4.4000000000000004</v>
      </c>
      <c r="AE144" s="81">
        <v>4.3999999999999995</v>
      </c>
      <c r="AF144" s="81">
        <v>4.3999999999999995</v>
      </c>
      <c r="AG144" s="81">
        <v>4.3999999999999986</v>
      </c>
      <c r="AH144" s="81">
        <v>4.4000000000000004</v>
      </c>
      <c r="AI144" s="81">
        <v>4.3999999999999995</v>
      </c>
      <c r="AJ144" s="81">
        <v>4.3999999999999995</v>
      </c>
      <c r="AK144" s="81">
        <v>4.3999999999999995</v>
      </c>
    </row>
    <row r="145" spans="1:37" ht="15" outlineLevel="2" x14ac:dyDescent="0.25">
      <c r="A145" s="82" t="s">
        <v>186</v>
      </c>
      <c r="B145" s="82" t="s">
        <v>177</v>
      </c>
      <c r="C145" s="82" t="s">
        <v>188</v>
      </c>
      <c r="D145" s="82" t="s">
        <v>191</v>
      </c>
      <c r="E145" s="83" t="s">
        <v>85</v>
      </c>
      <c r="F145" s="80" t="s">
        <v>223</v>
      </c>
      <c r="G145" s="81" t="s">
        <v>416</v>
      </c>
      <c r="H145" s="81" t="s">
        <v>416</v>
      </c>
      <c r="I145" s="81" t="s">
        <v>416</v>
      </c>
      <c r="J145" s="81" t="s">
        <v>416</v>
      </c>
      <c r="K145" s="81" t="s">
        <v>416</v>
      </c>
      <c r="L145" s="81" t="s">
        <v>416</v>
      </c>
      <c r="M145" s="81" t="s">
        <v>416</v>
      </c>
      <c r="N145" s="81" t="s">
        <v>416</v>
      </c>
      <c r="O145" s="81" t="s">
        <v>416</v>
      </c>
      <c r="P145" s="81" t="s">
        <v>416</v>
      </c>
      <c r="Q145" s="81" t="s">
        <v>416</v>
      </c>
      <c r="R145" s="81" t="s">
        <v>416</v>
      </c>
      <c r="S145" s="81">
        <v>2.7</v>
      </c>
      <c r="T145" s="81">
        <v>2.7</v>
      </c>
      <c r="U145" s="81">
        <v>2.7</v>
      </c>
      <c r="V145" s="81">
        <v>2.7000000000000006</v>
      </c>
      <c r="W145" s="81">
        <v>2.7</v>
      </c>
      <c r="X145" s="81">
        <v>2.6999999999999997</v>
      </c>
      <c r="Y145" s="81">
        <v>2.6999999999999997</v>
      </c>
      <c r="Z145" s="81">
        <v>2.6999999999999993</v>
      </c>
      <c r="AA145" s="81">
        <v>2.7</v>
      </c>
      <c r="AB145" s="81">
        <v>2.7</v>
      </c>
      <c r="AC145" s="81">
        <v>2.7</v>
      </c>
      <c r="AD145" s="81">
        <v>2.6999999999999997</v>
      </c>
      <c r="AE145" s="81">
        <v>2.6999999999999997</v>
      </c>
      <c r="AF145" s="81">
        <v>2.7</v>
      </c>
      <c r="AG145" s="81">
        <v>2.6999999999999997</v>
      </c>
      <c r="AH145" s="81">
        <v>2.7</v>
      </c>
      <c r="AI145" s="81">
        <v>2.6999999999999997</v>
      </c>
      <c r="AJ145" s="81">
        <v>2.7</v>
      </c>
      <c r="AK145" s="81">
        <v>2.6999999999999997</v>
      </c>
    </row>
    <row r="146" spans="1:37" ht="15" outlineLevel="2" x14ac:dyDescent="0.25">
      <c r="A146" s="79" t="s">
        <v>186</v>
      </c>
      <c r="B146" s="79" t="s">
        <v>177</v>
      </c>
      <c r="C146" s="79" t="s">
        <v>188</v>
      </c>
      <c r="D146" s="79" t="s">
        <v>192</v>
      </c>
      <c r="E146" s="80" t="s">
        <v>85</v>
      </c>
      <c r="F146" s="80" t="s">
        <v>223</v>
      </c>
      <c r="G146" s="81" t="s">
        <v>416</v>
      </c>
      <c r="H146" s="81" t="s">
        <v>416</v>
      </c>
      <c r="I146" s="81" t="s">
        <v>416</v>
      </c>
      <c r="J146" s="81" t="s">
        <v>416</v>
      </c>
      <c r="K146" s="81" t="s">
        <v>416</v>
      </c>
      <c r="L146" s="81" t="s">
        <v>416</v>
      </c>
      <c r="M146" s="81" t="s">
        <v>416</v>
      </c>
      <c r="N146" s="81" t="s">
        <v>416</v>
      </c>
      <c r="O146" s="81" t="s">
        <v>416</v>
      </c>
      <c r="P146" s="81" t="s">
        <v>416</v>
      </c>
      <c r="Q146" s="81" t="s">
        <v>416</v>
      </c>
      <c r="R146" s="81" t="s">
        <v>416</v>
      </c>
      <c r="S146" s="81" t="s">
        <v>416</v>
      </c>
      <c r="T146" s="81" t="s">
        <v>416</v>
      </c>
      <c r="U146" s="81" t="s">
        <v>416</v>
      </c>
      <c r="V146" s="81" t="s">
        <v>416</v>
      </c>
      <c r="W146" s="81">
        <v>6.6000000000000005</v>
      </c>
      <c r="X146" s="81">
        <v>6.6000000000000005</v>
      </c>
      <c r="Y146" s="81">
        <v>6.6000000000000005</v>
      </c>
      <c r="Z146" s="81">
        <v>6.6000000000000005</v>
      </c>
      <c r="AA146" s="81">
        <v>6.6</v>
      </c>
      <c r="AB146" s="81">
        <v>6.6</v>
      </c>
      <c r="AC146" s="81">
        <v>6.5999999999999979</v>
      </c>
      <c r="AD146" s="81">
        <v>6.6000000000000014</v>
      </c>
      <c r="AE146" s="81">
        <v>6.6</v>
      </c>
      <c r="AF146" s="81">
        <v>6.6000000000000005</v>
      </c>
      <c r="AG146" s="81">
        <v>6.5999999999999988</v>
      </c>
      <c r="AH146" s="81">
        <v>6.6000000000000005</v>
      </c>
      <c r="AI146" s="81">
        <v>6.5999999999999988</v>
      </c>
      <c r="AJ146" s="81">
        <v>6.6</v>
      </c>
      <c r="AK146" s="81">
        <v>6.6</v>
      </c>
    </row>
    <row r="147" spans="1:37" ht="15" outlineLevel="2" x14ac:dyDescent="0.25">
      <c r="A147" s="82" t="s">
        <v>186</v>
      </c>
      <c r="B147" s="82" t="s">
        <v>177</v>
      </c>
      <c r="C147" s="82" t="s">
        <v>188</v>
      </c>
      <c r="D147" s="82" t="s">
        <v>193</v>
      </c>
      <c r="E147" s="83" t="s">
        <v>85</v>
      </c>
      <c r="F147" s="80" t="s">
        <v>223</v>
      </c>
      <c r="G147" s="81" t="s">
        <v>416</v>
      </c>
      <c r="H147" s="81" t="s">
        <v>416</v>
      </c>
      <c r="I147" s="81" t="s">
        <v>416</v>
      </c>
      <c r="J147" s="81" t="s">
        <v>416</v>
      </c>
      <c r="K147" s="81" t="s">
        <v>416</v>
      </c>
      <c r="L147" s="81" t="s">
        <v>416</v>
      </c>
      <c r="M147" s="81" t="s">
        <v>416</v>
      </c>
      <c r="N147" s="81" t="s">
        <v>416</v>
      </c>
      <c r="O147" s="81" t="s">
        <v>416</v>
      </c>
      <c r="P147" s="81" t="s">
        <v>416</v>
      </c>
      <c r="Q147" s="81" t="s">
        <v>416</v>
      </c>
      <c r="R147" s="81" t="s">
        <v>416</v>
      </c>
      <c r="S147" s="81" t="s">
        <v>416</v>
      </c>
      <c r="T147" s="81" t="s">
        <v>416</v>
      </c>
      <c r="U147" s="81" t="s">
        <v>416</v>
      </c>
      <c r="V147" s="81" t="s">
        <v>416</v>
      </c>
      <c r="W147" s="81" t="s">
        <v>416</v>
      </c>
      <c r="X147" s="81" t="s">
        <v>416</v>
      </c>
      <c r="Y147" s="81" t="s">
        <v>416</v>
      </c>
      <c r="Z147" s="81" t="s">
        <v>416</v>
      </c>
      <c r="AA147" s="81" t="s">
        <v>416</v>
      </c>
      <c r="AB147" s="81">
        <v>18.299999999999997</v>
      </c>
      <c r="AC147" s="81">
        <v>18.3</v>
      </c>
      <c r="AD147" s="81">
        <v>18.3</v>
      </c>
      <c r="AE147" s="81">
        <v>18.299999999999997</v>
      </c>
      <c r="AF147" s="81">
        <v>18.299999999999997</v>
      </c>
      <c r="AG147" s="81">
        <v>18.299999999999994</v>
      </c>
      <c r="AH147" s="81">
        <v>18.3</v>
      </c>
      <c r="AI147" s="81">
        <v>18.299999999999997</v>
      </c>
      <c r="AJ147" s="81">
        <v>18.300000000000004</v>
      </c>
      <c r="AK147" s="81">
        <v>18.300000000000004</v>
      </c>
    </row>
    <row r="148" spans="1:37" ht="15" outlineLevel="2" x14ac:dyDescent="0.25">
      <c r="A148" s="79" t="s">
        <v>186</v>
      </c>
      <c r="B148" s="79" t="s">
        <v>177</v>
      </c>
      <c r="C148" s="79" t="s">
        <v>188</v>
      </c>
      <c r="D148" s="79" t="s">
        <v>194</v>
      </c>
      <c r="E148" s="80" t="s">
        <v>85</v>
      </c>
      <c r="F148" s="80" t="s">
        <v>223</v>
      </c>
      <c r="G148" s="81" t="s">
        <v>416</v>
      </c>
      <c r="H148" s="81" t="s">
        <v>416</v>
      </c>
      <c r="I148" s="81" t="s">
        <v>416</v>
      </c>
      <c r="J148" s="81" t="s">
        <v>416</v>
      </c>
      <c r="K148" s="81" t="s">
        <v>416</v>
      </c>
      <c r="L148" s="81" t="s">
        <v>416</v>
      </c>
      <c r="M148" s="81" t="s">
        <v>416</v>
      </c>
      <c r="N148" s="81" t="s">
        <v>416</v>
      </c>
      <c r="O148" s="81" t="s">
        <v>416</v>
      </c>
      <c r="P148" s="81" t="s">
        <v>416</v>
      </c>
      <c r="Q148" s="81" t="s">
        <v>416</v>
      </c>
      <c r="R148" s="81" t="s">
        <v>416</v>
      </c>
      <c r="S148" s="81" t="s">
        <v>416</v>
      </c>
      <c r="T148" s="81" t="s">
        <v>416</v>
      </c>
      <c r="U148" s="81" t="s">
        <v>416</v>
      </c>
      <c r="V148" s="81" t="s">
        <v>416</v>
      </c>
      <c r="W148" s="81" t="s">
        <v>416</v>
      </c>
      <c r="X148" s="81" t="s">
        <v>416</v>
      </c>
      <c r="Y148" s="81" t="s">
        <v>416</v>
      </c>
      <c r="Z148" s="81" t="s">
        <v>416</v>
      </c>
      <c r="AA148" s="81" t="s">
        <v>416</v>
      </c>
      <c r="AB148" s="81" t="s">
        <v>416</v>
      </c>
      <c r="AC148" s="81" t="s">
        <v>416</v>
      </c>
      <c r="AD148" s="81" t="s">
        <v>416</v>
      </c>
      <c r="AE148" s="81" t="s">
        <v>416</v>
      </c>
      <c r="AF148" s="81">
        <v>17.725000000000001</v>
      </c>
      <c r="AG148" s="81">
        <v>17.725000000000001</v>
      </c>
      <c r="AH148" s="81">
        <v>17.724999999999994</v>
      </c>
      <c r="AI148" s="81">
        <v>17.724999999999998</v>
      </c>
      <c r="AJ148" s="81">
        <v>17.725000000000001</v>
      </c>
      <c r="AK148" s="81">
        <v>17.724999999999994</v>
      </c>
    </row>
    <row r="149" spans="1:37" ht="15" outlineLevel="2" x14ac:dyDescent="0.25">
      <c r="A149" s="82" t="s">
        <v>186</v>
      </c>
      <c r="B149" s="82" t="s">
        <v>177</v>
      </c>
      <c r="C149" s="82" t="s">
        <v>195</v>
      </c>
      <c r="D149" s="82" t="s">
        <v>114</v>
      </c>
      <c r="E149" s="83" t="s">
        <v>85</v>
      </c>
      <c r="F149" s="80" t="s">
        <v>223</v>
      </c>
      <c r="G149" s="81">
        <v>30.000000000000004</v>
      </c>
      <c r="H149" s="81">
        <v>29.999999999999996</v>
      </c>
      <c r="I149" s="81">
        <v>29.999999999999996</v>
      </c>
      <c r="J149" s="81">
        <v>29.999999999999989</v>
      </c>
      <c r="K149" s="81">
        <v>29.999999999999996</v>
      </c>
      <c r="L149" s="81">
        <v>29.999999999999996</v>
      </c>
      <c r="M149" s="81">
        <v>29.999999999999996</v>
      </c>
      <c r="N149" s="81">
        <v>29.999999999999996</v>
      </c>
      <c r="O149" s="81">
        <v>29.999999999999996</v>
      </c>
      <c r="P149" s="81">
        <v>30.000000000000004</v>
      </c>
      <c r="Q149" s="81">
        <v>30.000000000000004</v>
      </c>
      <c r="R149" s="81">
        <v>29.999999999999996</v>
      </c>
      <c r="S149" s="81">
        <v>29.999999999999996</v>
      </c>
      <c r="T149" s="81">
        <v>29.999999999999996</v>
      </c>
      <c r="U149" s="81">
        <v>29.999999999999989</v>
      </c>
      <c r="V149" s="81">
        <v>30.000000000000004</v>
      </c>
      <c r="W149" s="81">
        <v>29.999999999999996</v>
      </c>
      <c r="X149" s="81">
        <v>29.999999999999996</v>
      </c>
      <c r="Y149" s="81">
        <v>29.999999999999989</v>
      </c>
      <c r="Z149" s="81">
        <v>29.999999999999996</v>
      </c>
      <c r="AA149" s="81">
        <v>29.999999999999989</v>
      </c>
      <c r="AB149" s="81">
        <v>29.999999999999996</v>
      </c>
      <c r="AC149" s="81">
        <v>29.999999999999996</v>
      </c>
      <c r="AD149" s="81">
        <v>29.999999999999996</v>
      </c>
      <c r="AE149" s="81">
        <v>29.999999999999996</v>
      </c>
      <c r="AF149" s="81">
        <v>30.000000000000004</v>
      </c>
      <c r="AG149" s="81">
        <v>29.999999999999996</v>
      </c>
      <c r="AH149" s="81">
        <v>30.000000000000004</v>
      </c>
      <c r="AI149" s="81">
        <v>29.999999999999989</v>
      </c>
      <c r="AJ149" s="81">
        <v>29.999999999999996</v>
      </c>
      <c r="AK149" s="81">
        <v>29.999999999999989</v>
      </c>
    </row>
    <row r="150" spans="1:37" ht="15" outlineLevel="2" x14ac:dyDescent="0.25">
      <c r="A150" s="79" t="s">
        <v>186</v>
      </c>
      <c r="B150" s="79" t="s">
        <v>177</v>
      </c>
      <c r="C150" s="79" t="s">
        <v>195</v>
      </c>
      <c r="D150" s="79" t="s">
        <v>189</v>
      </c>
      <c r="E150" s="80" t="s">
        <v>85</v>
      </c>
      <c r="F150" s="80" t="s">
        <v>223</v>
      </c>
      <c r="G150" s="81" t="s">
        <v>416</v>
      </c>
      <c r="H150" s="81" t="s">
        <v>416</v>
      </c>
      <c r="I150" s="81" t="s">
        <v>416</v>
      </c>
      <c r="J150" s="81" t="s">
        <v>416</v>
      </c>
      <c r="K150" s="81" t="s">
        <v>416</v>
      </c>
      <c r="L150" s="81">
        <v>4.55</v>
      </c>
      <c r="M150" s="81">
        <v>4.55</v>
      </c>
      <c r="N150" s="81">
        <v>4.55</v>
      </c>
      <c r="O150" s="81">
        <v>4.55</v>
      </c>
      <c r="P150" s="81">
        <v>4.55</v>
      </c>
      <c r="Q150" s="81">
        <v>4.55</v>
      </c>
      <c r="R150" s="81">
        <v>4.55</v>
      </c>
      <c r="S150" s="81">
        <v>4.5500000000000007</v>
      </c>
      <c r="T150" s="81">
        <v>4.55</v>
      </c>
      <c r="U150" s="81">
        <v>4.55</v>
      </c>
      <c r="V150" s="81">
        <v>4.55</v>
      </c>
      <c r="W150" s="81">
        <v>4.55</v>
      </c>
      <c r="X150" s="81">
        <v>4.55</v>
      </c>
      <c r="Y150" s="81">
        <v>4.55</v>
      </c>
      <c r="Z150" s="81">
        <v>4.55</v>
      </c>
      <c r="AA150" s="81">
        <v>4.5500000000000007</v>
      </c>
      <c r="AB150" s="81">
        <v>4.55</v>
      </c>
      <c r="AC150" s="81">
        <v>4.55</v>
      </c>
      <c r="AD150" s="81">
        <v>4.55</v>
      </c>
      <c r="AE150" s="81">
        <v>4.5499999999999989</v>
      </c>
      <c r="AF150" s="81">
        <v>4.5500000000000007</v>
      </c>
      <c r="AG150" s="81">
        <v>4.5499999999999989</v>
      </c>
      <c r="AH150" s="81">
        <v>4.55</v>
      </c>
      <c r="AI150" s="81">
        <v>4.55</v>
      </c>
      <c r="AJ150" s="81">
        <v>4.55</v>
      </c>
      <c r="AK150" s="81">
        <v>4.55</v>
      </c>
    </row>
    <row r="151" spans="1:37" ht="15" outlineLevel="2" x14ac:dyDescent="0.25">
      <c r="A151" s="82" t="s">
        <v>186</v>
      </c>
      <c r="B151" s="82" t="s">
        <v>177</v>
      </c>
      <c r="C151" s="82" t="s">
        <v>195</v>
      </c>
      <c r="D151" s="82" t="s">
        <v>190</v>
      </c>
      <c r="E151" s="83" t="s">
        <v>85</v>
      </c>
      <c r="F151" s="80" t="s">
        <v>223</v>
      </c>
      <c r="G151" s="81" t="s">
        <v>416</v>
      </c>
      <c r="H151" s="81" t="s">
        <v>416</v>
      </c>
      <c r="I151" s="81" t="s">
        <v>416</v>
      </c>
      <c r="J151" s="81" t="s">
        <v>416</v>
      </c>
      <c r="K151" s="81" t="s">
        <v>416</v>
      </c>
      <c r="L151" s="81" t="s">
        <v>416</v>
      </c>
      <c r="M151" s="81" t="s">
        <v>416</v>
      </c>
      <c r="N151" s="81" t="s">
        <v>416</v>
      </c>
      <c r="O151" s="81">
        <v>4.4000000000000004</v>
      </c>
      <c r="P151" s="81">
        <v>4.3999999999999995</v>
      </c>
      <c r="Q151" s="81">
        <v>4.4000000000000004</v>
      </c>
      <c r="R151" s="81">
        <v>4.4000000000000004</v>
      </c>
      <c r="S151" s="81">
        <v>4.3999999999999995</v>
      </c>
      <c r="T151" s="81">
        <v>4.3999999999999995</v>
      </c>
      <c r="U151" s="81">
        <v>4.3999999999999995</v>
      </c>
      <c r="V151" s="81">
        <v>4.3999999999999995</v>
      </c>
      <c r="W151" s="81">
        <v>4.3999999999999995</v>
      </c>
      <c r="X151" s="81">
        <v>4.3999999999999995</v>
      </c>
      <c r="Y151" s="81">
        <v>4.4000000000000004</v>
      </c>
      <c r="Z151" s="81">
        <v>4.3999999999999995</v>
      </c>
      <c r="AA151" s="81">
        <v>4.3999999999999995</v>
      </c>
      <c r="AB151" s="81">
        <v>4.4000000000000004</v>
      </c>
      <c r="AC151" s="81">
        <v>4.3999999999999995</v>
      </c>
      <c r="AD151" s="81">
        <v>4.3999999999999995</v>
      </c>
      <c r="AE151" s="81">
        <v>4.3999999999999995</v>
      </c>
      <c r="AF151" s="81">
        <v>4.4000000000000004</v>
      </c>
      <c r="AG151" s="81">
        <v>4.4000000000000004</v>
      </c>
      <c r="AH151" s="81">
        <v>4.3999999999999995</v>
      </c>
      <c r="AI151" s="81">
        <v>4.3999999999999995</v>
      </c>
      <c r="AJ151" s="81">
        <v>4.3999999999999995</v>
      </c>
      <c r="AK151" s="81">
        <v>4.3999999999999986</v>
      </c>
    </row>
    <row r="152" spans="1:37" ht="15" outlineLevel="2" x14ac:dyDescent="0.25">
      <c r="A152" s="79" t="s">
        <v>186</v>
      </c>
      <c r="B152" s="79" t="s">
        <v>177</v>
      </c>
      <c r="C152" s="79" t="s">
        <v>195</v>
      </c>
      <c r="D152" s="79" t="s">
        <v>191</v>
      </c>
      <c r="E152" s="80" t="s">
        <v>85</v>
      </c>
      <c r="F152" s="80" t="s">
        <v>223</v>
      </c>
      <c r="G152" s="81" t="s">
        <v>416</v>
      </c>
      <c r="H152" s="81" t="s">
        <v>416</v>
      </c>
      <c r="I152" s="81" t="s">
        <v>416</v>
      </c>
      <c r="J152" s="81" t="s">
        <v>416</v>
      </c>
      <c r="K152" s="81" t="s">
        <v>416</v>
      </c>
      <c r="L152" s="81" t="s">
        <v>416</v>
      </c>
      <c r="M152" s="81" t="s">
        <v>416</v>
      </c>
      <c r="N152" s="81" t="s">
        <v>416</v>
      </c>
      <c r="O152" s="81" t="s">
        <v>416</v>
      </c>
      <c r="P152" s="81" t="s">
        <v>416</v>
      </c>
      <c r="Q152" s="81" t="s">
        <v>416</v>
      </c>
      <c r="R152" s="81" t="s">
        <v>416</v>
      </c>
      <c r="S152" s="81">
        <v>2.6999999999999993</v>
      </c>
      <c r="T152" s="81">
        <v>2.6999999999999997</v>
      </c>
      <c r="U152" s="81">
        <v>2.6999999999999997</v>
      </c>
      <c r="V152" s="81">
        <v>2.6999999999999997</v>
      </c>
      <c r="W152" s="81">
        <v>2.7</v>
      </c>
      <c r="X152" s="81">
        <v>2.6999999999999997</v>
      </c>
      <c r="Y152" s="81">
        <v>2.7</v>
      </c>
      <c r="Z152" s="81">
        <v>2.6999999999999997</v>
      </c>
      <c r="AA152" s="81">
        <v>2.6999999999999997</v>
      </c>
      <c r="AB152" s="81">
        <v>2.7</v>
      </c>
      <c r="AC152" s="81">
        <v>2.7</v>
      </c>
      <c r="AD152" s="81">
        <v>2.6999999999999988</v>
      </c>
      <c r="AE152" s="81">
        <v>2.6999999999999997</v>
      </c>
      <c r="AF152" s="81">
        <v>2.7</v>
      </c>
      <c r="AG152" s="81">
        <v>2.7000000000000011</v>
      </c>
      <c r="AH152" s="81">
        <v>2.6999999999999997</v>
      </c>
      <c r="AI152" s="81">
        <v>2.6999999999999997</v>
      </c>
      <c r="AJ152" s="81">
        <v>2.7</v>
      </c>
      <c r="AK152" s="81">
        <v>2.6999999999999997</v>
      </c>
    </row>
    <row r="153" spans="1:37" ht="15" outlineLevel="2" x14ac:dyDescent="0.25">
      <c r="A153" s="82" t="s">
        <v>186</v>
      </c>
      <c r="B153" s="82" t="s">
        <v>177</v>
      </c>
      <c r="C153" s="82" t="s">
        <v>195</v>
      </c>
      <c r="D153" s="82" t="s">
        <v>192</v>
      </c>
      <c r="E153" s="83" t="s">
        <v>85</v>
      </c>
      <c r="F153" s="80" t="s">
        <v>223</v>
      </c>
      <c r="G153" s="81" t="s">
        <v>416</v>
      </c>
      <c r="H153" s="81" t="s">
        <v>416</v>
      </c>
      <c r="I153" s="81" t="s">
        <v>416</v>
      </c>
      <c r="J153" s="81" t="s">
        <v>416</v>
      </c>
      <c r="K153" s="81" t="s">
        <v>416</v>
      </c>
      <c r="L153" s="81" t="s">
        <v>416</v>
      </c>
      <c r="M153" s="81" t="s">
        <v>416</v>
      </c>
      <c r="N153" s="81" t="s">
        <v>416</v>
      </c>
      <c r="O153" s="81" t="s">
        <v>416</v>
      </c>
      <c r="P153" s="81" t="s">
        <v>416</v>
      </c>
      <c r="Q153" s="81" t="s">
        <v>416</v>
      </c>
      <c r="R153" s="81" t="s">
        <v>416</v>
      </c>
      <c r="S153" s="81" t="s">
        <v>416</v>
      </c>
      <c r="T153" s="81" t="s">
        <v>416</v>
      </c>
      <c r="U153" s="81" t="s">
        <v>416</v>
      </c>
      <c r="V153" s="81" t="s">
        <v>416</v>
      </c>
      <c r="W153" s="81">
        <v>6.6</v>
      </c>
      <c r="X153" s="81">
        <v>6.6</v>
      </c>
      <c r="Y153" s="81">
        <v>6.5999999999999988</v>
      </c>
      <c r="Z153" s="81">
        <v>6.6000000000000005</v>
      </c>
      <c r="AA153" s="81">
        <v>6.6000000000000005</v>
      </c>
      <c r="AB153" s="81">
        <v>6.6</v>
      </c>
      <c r="AC153" s="81">
        <v>6.6</v>
      </c>
      <c r="AD153" s="81">
        <v>6.5999999999999979</v>
      </c>
      <c r="AE153" s="81">
        <v>6.5999999999999979</v>
      </c>
      <c r="AF153" s="81">
        <v>6.6</v>
      </c>
      <c r="AG153" s="81">
        <v>6.5999999999999979</v>
      </c>
      <c r="AH153" s="81">
        <v>6.6</v>
      </c>
      <c r="AI153" s="81">
        <v>6.6</v>
      </c>
      <c r="AJ153" s="81">
        <v>6.6000000000000005</v>
      </c>
      <c r="AK153" s="81">
        <v>6.5999999999999988</v>
      </c>
    </row>
    <row r="154" spans="1:37" ht="15" outlineLevel="2" x14ac:dyDescent="0.25">
      <c r="A154" s="79" t="s">
        <v>186</v>
      </c>
      <c r="B154" s="79" t="s">
        <v>177</v>
      </c>
      <c r="C154" s="79" t="s">
        <v>195</v>
      </c>
      <c r="D154" s="79" t="s">
        <v>193</v>
      </c>
      <c r="E154" s="80" t="s">
        <v>85</v>
      </c>
      <c r="F154" s="80" t="s">
        <v>223</v>
      </c>
      <c r="G154" s="81" t="s">
        <v>416</v>
      </c>
      <c r="H154" s="81" t="s">
        <v>416</v>
      </c>
      <c r="I154" s="81" t="s">
        <v>416</v>
      </c>
      <c r="J154" s="81" t="s">
        <v>416</v>
      </c>
      <c r="K154" s="81" t="s">
        <v>416</v>
      </c>
      <c r="L154" s="81" t="s">
        <v>416</v>
      </c>
      <c r="M154" s="81" t="s">
        <v>416</v>
      </c>
      <c r="N154" s="81" t="s">
        <v>416</v>
      </c>
      <c r="O154" s="81" t="s">
        <v>416</v>
      </c>
      <c r="P154" s="81" t="s">
        <v>416</v>
      </c>
      <c r="Q154" s="81" t="s">
        <v>416</v>
      </c>
      <c r="R154" s="81" t="s">
        <v>416</v>
      </c>
      <c r="S154" s="81" t="s">
        <v>416</v>
      </c>
      <c r="T154" s="81" t="s">
        <v>416</v>
      </c>
      <c r="U154" s="81" t="s">
        <v>416</v>
      </c>
      <c r="V154" s="81" t="s">
        <v>416</v>
      </c>
      <c r="W154" s="81" t="s">
        <v>416</v>
      </c>
      <c r="X154" s="81" t="s">
        <v>416</v>
      </c>
      <c r="Y154" s="81" t="s">
        <v>416</v>
      </c>
      <c r="Z154" s="81" t="s">
        <v>416</v>
      </c>
      <c r="AA154" s="81" t="s">
        <v>416</v>
      </c>
      <c r="AB154" s="81">
        <v>18.3</v>
      </c>
      <c r="AC154" s="81">
        <v>18.300000000000004</v>
      </c>
      <c r="AD154" s="81">
        <v>18.3</v>
      </c>
      <c r="AE154" s="81">
        <v>18.3</v>
      </c>
      <c r="AF154" s="81">
        <v>18.299999999999997</v>
      </c>
      <c r="AG154" s="81">
        <v>18.299999999999997</v>
      </c>
      <c r="AH154" s="81">
        <v>18.3</v>
      </c>
      <c r="AI154" s="81">
        <v>18.3</v>
      </c>
      <c r="AJ154" s="81">
        <v>18.299999999999997</v>
      </c>
      <c r="AK154" s="81">
        <v>18.3</v>
      </c>
    </row>
    <row r="155" spans="1:37" ht="15" outlineLevel="2" x14ac:dyDescent="0.25">
      <c r="A155" s="82" t="s">
        <v>186</v>
      </c>
      <c r="B155" s="82" t="s">
        <v>177</v>
      </c>
      <c r="C155" s="82" t="s">
        <v>195</v>
      </c>
      <c r="D155" s="82" t="s">
        <v>194</v>
      </c>
      <c r="E155" s="83" t="s">
        <v>85</v>
      </c>
      <c r="F155" s="80" t="s">
        <v>223</v>
      </c>
      <c r="G155" s="81" t="s">
        <v>416</v>
      </c>
      <c r="H155" s="81" t="s">
        <v>416</v>
      </c>
      <c r="I155" s="81" t="s">
        <v>416</v>
      </c>
      <c r="J155" s="81" t="s">
        <v>416</v>
      </c>
      <c r="K155" s="81" t="s">
        <v>416</v>
      </c>
      <c r="L155" s="81" t="s">
        <v>416</v>
      </c>
      <c r="M155" s="81" t="s">
        <v>416</v>
      </c>
      <c r="N155" s="81" t="s">
        <v>416</v>
      </c>
      <c r="O155" s="81" t="s">
        <v>416</v>
      </c>
      <c r="P155" s="81" t="s">
        <v>416</v>
      </c>
      <c r="Q155" s="81" t="s">
        <v>416</v>
      </c>
      <c r="R155" s="81" t="s">
        <v>416</v>
      </c>
      <c r="S155" s="81" t="s">
        <v>416</v>
      </c>
      <c r="T155" s="81" t="s">
        <v>416</v>
      </c>
      <c r="U155" s="81" t="s">
        <v>416</v>
      </c>
      <c r="V155" s="81" t="s">
        <v>416</v>
      </c>
      <c r="W155" s="81" t="s">
        <v>416</v>
      </c>
      <c r="X155" s="81" t="s">
        <v>416</v>
      </c>
      <c r="Y155" s="81" t="s">
        <v>416</v>
      </c>
      <c r="Z155" s="81" t="s">
        <v>416</v>
      </c>
      <c r="AA155" s="81" t="s">
        <v>416</v>
      </c>
      <c r="AB155" s="81" t="s">
        <v>416</v>
      </c>
      <c r="AC155" s="81" t="s">
        <v>416</v>
      </c>
      <c r="AD155" s="81" t="s">
        <v>416</v>
      </c>
      <c r="AE155" s="81" t="s">
        <v>416</v>
      </c>
      <c r="AF155" s="81">
        <v>17.724999999999998</v>
      </c>
      <c r="AG155" s="81">
        <v>17.724999999999998</v>
      </c>
      <c r="AH155" s="81">
        <v>17.724999999999998</v>
      </c>
      <c r="AI155" s="81">
        <v>17.725000000000001</v>
      </c>
      <c r="AJ155" s="81">
        <v>17.725000000000001</v>
      </c>
      <c r="AK155" s="81">
        <v>17.725000000000001</v>
      </c>
    </row>
    <row r="156" spans="1:37" ht="15" outlineLevel="2" x14ac:dyDescent="0.25">
      <c r="A156" s="79" t="s">
        <v>186</v>
      </c>
      <c r="B156" s="79" t="s">
        <v>177</v>
      </c>
      <c r="C156" s="79" t="s">
        <v>196</v>
      </c>
      <c r="D156" s="79" t="s">
        <v>114</v>
      </c>
      <c r="E156" s="80" t="s">
        <v>85</v>
      </c>
      <c r="F156" s="80" t="s">
        <v>223</v>
      </c>
      <c r="G156" s="81">
        <v>29.999999999999989</v>
      </c>
      <c r="H156" s="81">
        <v>29.999999999999996</v>
      </c>
      <c r="I156" s="81">
        <v>29.999999999999996</v>
      </c>
      <c r="J156" s="81">
        <v>29.999999999999996</v>
      </c>
      <c r="K156" s="81">
        <v>30.000000000000004</v>
      </c>
      <c r="L156" s="81">
        <v>30.000000000000004</v>
      </c>
      <c r="M156" s="81">
        <v>30.000000000000004</v>
      </c>
      <c r="N156" s="81">
        <v>29.999999999999996</v>
      </c>
      <c r="O156" s="81">
        <v>30.000000000000004</v>
      </c>
      <c r="P156" s="81">
        <v>29.999999999999996</v>
      </c>
      <c r="Q156" s="81">
        <v>30.000000000000004</v>
      </c>
      <c r="R156" s="81">
        <v>29.999999999999996</v>
      </c>
      <c r="S156" s="81">
        <v>29.999999999999996</v>
      </c>
      <c r="T156" s="81">
        <v>30.000000000000004</v>
      </c>
      <c r="U156" s="81">
        <v>30.000000000000004</v>
      </c>
      <c r="V156" s="81">
        <v>30.000000000000004</v>
      </c>
      <c r="W156" s="81">
        <v>30.000000000000004</v>
      </c>
      <c r="X156" s="81">
        <v>30.000000000000004</v>
      </c>
      <c r="Y156" s="81">
        <v>29.999999999999996</v>
      </c>
      <c r="Z156" s="81">
        <v>29.999999999999996</v>
      </c>
      <c r="AA156" s="81">
        <v>30.000000000000004</v>
      </c>
      <c r="AB156" s="81">
        <v>30.000000000000004</v>
      </c>
      <c r="AC156" s="81">
        <v>29.999999999999996</v>
      </c>
      <c r="AD156" s="81">
        <v>29.999999999999996</v>
      </c>
      <c r="AE156" s="81">
        <v>29.999999999999996</v>
      </c>
      <c r="AF156" s="81">
        <v>30.000000000000004</v>
      </c>
      <c r="AG156" s="81">
        <v>30.000000000000004</v>
      </c>
      <c r="AH156" s="81">
        <v>30.000000000000004</v>
      </c>
      <c r="AI156" s="81">
        <v>29.999999999999989</v>
      </c>
      <c r="AJ156" s="81">
        <v>29.999999999999996</v>
      </c>
      <c r="AK156" s="81">
        <v>30.000000000000004</v>
      </c>
    </row>
    <row r="157" spans="1:37" ht="15" outlineLevel="2" x14ac:dyDescent="0.25">
      <c r="A157" s="82" t="s">
        <v>186</v>
      </c>
      <c r="B157" s="82" t="s">
        <v>177</v>
      </c>
      <c r="C157" s="82" t="s">
        <v>196</v>
      </c>
      <c r="D157" s="82" t="s">
        <v>189</v>
      </c>
      <c r="E157" s="83" t="s">
        <v>85</v>
      </c>
      <c r="F157" s="80" t="s">
        <v>223</v>
      </c>
      <c r="G157" s="81" t="s">
        <v>416</v>
      </c>
      <c r="H157" s="81" t="s">
        <v>416</v>
      </c>
      <c r="I157" s="81" t="s">
        <v>416</v>
      </c>
      <c r="J157" s="81" t="s">
        <v>416</v>
      </c>
      <c r="K157" s="81" t="s">
        <v>416</v>
      </c>
      <c r="L157" s="81">
        <v>8.6999999999999993</v>
      </c>
      <c r="M157" s="81">
        <v>8.6999999999999993</v>
      </c>
      <c r="N157" s="81">
        <v>8.6999999999999993</v>
      </c>
      <c r="O157" s="81">
        <v>8.6999999999999993</v>
      </c>
      <c r="P157" s="81">
        <v>8.6999999999999993</v>
      </c>
      <c r="Q157" s="81">
        <v>8.6999999999999993</v>
      </c>
      <c r="R157" s="81">
        <v>8.6999999999999975</v>
      </c>
      <c r="S157" s="81">
        <v>8.6999999999999993</v>
      </c>
      <c r="T157" s="81">
        <v>8.6999999999999993</v>
      </c>
      <c r="U157" s="81">
        <v>8.6999999999999993</v>
      </c>
      <c r="V157" s="81">
        <v>8.6999999999999993</v>
      </c>
      <c r="W157" s="81">
        <v>8.7000000000000011</v>
      </c>
      <c r="X157" s="81">
        <v>8.6999999999999993</v>
      </c>
      <c r="Y157" s="81">
        <v>8.6999999999999993</v>
      </c>
      <c r="Z157" s="81">
        <v>8.6999999999999993</v>
      </c>
      <c r="AA157" s="81">
        <v>8.7000000000000011</v>
      </c>
      <c r="AB157" s="81">
        <v>8.6999999999999993</v>
      </c>
      <c r="AC157" s="81">
        <v>8.6999999999999993</v>
      </c>
      <c r="AD157" s="81">
        <v>8.6999999999999993</v>
      </c>
      <c r="AE157" s="81">
        <v>8.6999999999999993</v>
      </c>
      <c r="AF157" s="81">
        <v>8.6999999999999993</v>
      </c>
      <c r="AG157" s="81">
        <v>8.6999999999999993</v>
      </c>
      <c r="AH157" s="81">
        <v>8.6999999999999993</v>
      </c>
      <c r="AI157" s="81">
        <v>8.6999999999999993</v>
      </c>
      <c r="AJ157" s="81">
        <v>8.7000000000000011</v>
      </c>
      <c r="AK157" s="81">
        <v>8.6999999999999993</v>
      </c>
    </row>
    <row r="158" spans="1:37" ht="15" outlineLevel="2" x14ac:dyDescent="0.25">
      <c r="A158" s="79" t="s">
        <v>186</v>
      </c>
      <c r="B158" s="79" t="s">
        <v>177</v>
      </c>
      <c r="C158" s="79" t="s">
        <v>196</v>
      </c>
      <c r="D158" s="79" t="s">
        <v>190</v>
      </c>
      <c r="E158" s="80" t="s">
        <v>85</v>
      </c>
      <c r="F158" s="80" t="s">
        <v>223</v>
      </c>
      <c r="G158" s="81" t="s">
        <v>416</v>
      </c>
      <c r="H158" s="81" t="s">
        <v>416</v>
      </c>
      <c r="I158" s="81" t="s">
        <v>416</v>
      </c>
      <c r="J158" s="81" t="s">
        <v>416</v>
      </c>
      <c r="K158" s="81" t="s">
        <v>416</v>
      </c>
      <c r="L158" s="81" t="s">
        <v>416</v>
      </c>
      <c r="M158" s="81" t="s">
        <v>416</v>
      </c>
      <c r="N158" s="81" t="s">
        <v>416</v>
      </c>
      <c r="O158" s="81">
        <v>8.3999999999999986</v>
      </c>
      <c r="P158" s="81">
        <v>8.3999999999999986</v>
      </c>
      <c r="Q158" s="81">
        <v>8.3999999999999986</v>
      </c>
      <c r="R158" s="81">
        <v>8.3999999999999986</v>
      </c>
      <c r="S158" s="81">
        <v>8.4</v>
      </c>
      <c r="T158" s="81">
        <v>8.4</v>
      </c>
      <c r="U158" s="81">
        <v>8.3999999999999986</v>
      </c>
      <c r="V158" s="81">
        <v>8.4</v>
      </c>
      <c r="W158" s="81">
        <v>8.3999999999999986</v>
      </c>
      <c r="X158" s="81">
        <v>8.3999999999999986</v>
      </c>
      <c r="Y158" s="81">
        <v>8.3999999999999986</v>
      </c>
      <c r="Z158" s="81">
        <v>8.4</v>
      </c>
      <c r="AA158" s="81">
        <v>8.3999999999999968</v>
      </c>
      <c r="AB158" s="81">
        <v>8.3999999999999986</v>
      </c>
      <c r="AC158" s="81">
        <v>8.3999999999999986</v>
      </c>
      <c r="AD158" s="81">
        <v>8.3999999999999986</v>
      </c>
      <c r="AE158" s="81">
        <v>8.3999999999999986</v>
      </c>
      <c r="AF158" s="81">
        <v>8.3999999999999986</v>
      </c>
      <c r="AG158" s="81">
        <v>8.4</v>
      </c>
      <c r="AH158" s="81">
        <v>8.3999999999999986</v>
      </c>
      <c r="AI158" s="81">
        <v>8.3999999999999986</v>
      </c>
      <c r="AJ158" s="81">
        <v>8.3999999999999986</v>
      </c>
      <c r="AK158" s="81">
        <v>8.3999999999999968</v>
      </c>
    </row>
    <row r="159" spans="1:37" ht="15" outlineLevel="2" x14ac:dyDescent="0.25">
      <c r="A159" s="82" t="s">
        <v>186</v>
      </c>
      <c r="B159" s="82" t="s">
        <v>177</v>
      </c>
      <c r="C159" s="82" t="s">
        <v>196</v>
      </c>
      <c r="D159" s="82" t="s">
        <v>191</v>
      </c>
      <c r="E159" s="83" t="s">
        <v>85</v>
      </c>
      <c r="F159" s="80" t="s">
        <v>223</v>
      </c>
      <c r="G159" s="81" t="s">
        <v>416</v>
      </c>
      <c r="H159" s="81" t="s">
        <v>416</v>
      </c>
      <c r="I159" s="81" t="s">
        <v>416</v>
      </c>
      <c r="J159" s="81" t="s">
        <v>416</v>
      </c>
      <c r="K159" s="81" t="s">
        <v>416</v>
      </c>
      <c r="L159" s="81" t="s">
        <v>416</v>
      </c>
      <c r="M159" s="81" t="s">
        <v>416</v>
      </c>
      <c r="N159" s="81" t="s">
        <v>416</v>
      </c>
      <c r="O159" s="81" t="s">
        <v>416</v>
      </c>
      <c r="P159" s="81" t="s">
        <v>416</v>
      </c>
      <c r="Q159" s="81" t="s">
        <v>416</v>
      </c>
      <c r="R159" s="81" t="s">
        <v>416</v>
      </c>
      <c r="S159" s="81">
        <v>4.7000000000000011</v>
      </c>
      <c r="T159" s="81">
        <v>4.7</v>
      </c>
      <c r="U159" s="81">
        <v>4.7</v>
      </c>
      <c r="V159" s="81">
        <v>4.7</v>
      </c>
      <c r="W159" s="81">
        <v>4.7000000000000011</v>
      </c>
      <c r="X159" s="81">
        <v>4.7</v>
      </c>
      <c r="Y159" s="81">
        <v>4.7000000000000011</v>
      </c>
      <c r="Z159" s="81">
        <v>4.7</v>
      </c>
      <c r="AA159" s="81">
        <v>4.7</v>
      </c>
      <c r="AB159" s="81">
        <v>4.7</v>
      </c>
      <c r="AC159" s="81">
        <v>4.7000000000000011</v>
      </c>
      <c r="AD159" s="81">
        <v>4.7</v>
      </c>
      <c r="AE159" s="81">
        <v>4.7000000000000011</v>
      </c>
      <c r="AF159" s="81">
        <v>4.7</v>
      </c>
      <c r="AG159" s="81">
        <v>4.7000000000000011</v>
      </c>
      <c r="AH159" s="81">
        <v>4.7000000000000011</v>
      </c>
      <c r="AI159" s="81">
        <v>4.7</v>
      </c>
      <c r="AJ159" s="81">
        <v>4.6999999999999993</v>
      </c>
      <c r="AK159" s="81">
        <v>4.7</v>
      </c>
    </row>
    <row r="160" spans="1:37" ht="15" outlineLevel="2" x14ac:dyDescent="0.25">
      <c r="A160" s="79" t="s">
        <v>186</v>
      </c>
      <c r="B160" s="79" t="s">
        <v>177</v>
      </c>
      <c r="C160" s="79" t="s">
        <v>196</v>
      </c>
      <c r="D160" s="79" t="s">
        <v>192</v>
      </c>
      <c r="E160" s="80" t="s">
        <v>85</v>
      </c>
      <c r="F160" s="80" t="s">
        <v>223</v>
      </c>
      <c r="G160" s="81" t="s">
        <v>416</v>
      </c>
      <c r="H160" s="81" t="s">
        <v>416</v>
      </c>
      <c r="I160" s="81" t="s">
        <v>416</v>
      </c>
      <c r="J160" s="81" t="s">
        <v>416</v>
      </c>
      <c r="K160" s="81" t="s">
        <v>416</v>
      </c>
      <c r="L160" s="81" t="s">
        <v>416</v>
      </c>
      <c r="M160" s="81" t="s">
        <v>416</v>
      </c>
      <c r="N160" s="81" t="s">
        <v>416</v>
      </c>
      <c r="O160" s="81" t="s">
        <v>416</v>
      </c>
      <c r="P160" s="81" t="s">
        <v>416</v>
      </c>
      <c r="Q160" s="81" t="s">
        <v>416</v>
      </c>
      <c r="R160" s="81" t="s">
        <v>416</v>
      </c>
      <c r="S160" s="81" t="s">
        <v>416</v>
      </c>
      <c r="T160" s="81" t="s">
        <v>416</v>
      </c>
      <c r="U160" s="81" t="s">
        <v>416</v>
      </c>
      <c r="V160" s="81" t="s">
        <v>416</v>
      </c>
      <c r="W160" s="81">
        <v>12.69</v>
      </c>
      <c r="X160" s="81">
        <v>12.689999999999998</v>
      </c>
      <c r="Y160" s="81" t="s">
        <v>416</v>
      </c>
      <c r="Z160" s="81" t="s">
        <v>416</v>
      </c>
      <c r="AA160" s="81" t="s">
        <v>416</v>
      </c>
      <c r="AB160" s="81">
        <v>12.689999999999998</v>
      </c>
      <c r="AC160" s="81">
        <v>12.690000000000003</v>
      </c>
      <c r="AD160" s="81">
        <v>12.69</v>
      </c>
      <c r="AE160" s="81">
        <v>12.689999999999998</v>
      </c>
      <c r="AF160" s="81">
        <v>12.690000000000001</v>
      </c>
      <c r="AG160" s="81">
        <v>12.689999999999998</v>
      </c>
      <c r="AH160" s="81">
        <v>12.690000000000001</v>
      </c>
      <c r="AI160" s="81">
        <v>12.689999999999998</v>
      </c>
      <c r="AJ160" s="81">
        <v>12.690000000000001</v>
      </c>
      <c r="AK160" s="81">
        <v>12.689999999999996</v>
      </c>
    </row>
    <row r="161" spans="1:37" ht="15" outlineLevel="2" x14ac:dyDescent="0.25">
      <c r="A161" s="82" t="s">
        <v>186</v>
      </c>
      <c r="B161" s="82" t="s">
        <v>177</v>
      </c>
      <c r="C161" s="82" t="s">
        <v>196</v>
      </c>
      <c r="D161" s="82" t="s">
        <v>193</v>
      </c>
      <c r="E161" s="83" t="s">
        <v>85</v>
      </c>
      <c r="F161" s="80" t="s">
        <v>223</v>
      </c>
      <c r="G161" s="81" t="s">
        <v>416</v>
      </c>
      <c r="H161" s="81" t="s">
        <v>416</v>
      </c>
      <c r="I161" s="81" t="s">
        <v>416</v>
      </c>
      <c r="J161" s="81" t="s">
        <v>416</v>
      </c>
      <c r="K161" s="81" t="s">
        <v>416</v>
      </c>
      <c r="L161" s="81" t="s">
        <v>416</v>
      </c>
      <c r="M161" s="81" t="s">
        <v>416</v>
      </c>
      <c r="N161" s="81" t="s">
        <v>416</v>
      </c>
      <c r="O161" s="81" t="s">
        <v>416</v>
      </c>
      <c r="P161" s="81" t="s">
        <v>416</v>
      </c>
      <c r="Q161" s="81" t="s">
        <v>416</v>
      </c>
      <c r="R161" s="81" t="s">
        <v>416</v>
      </c>
      <c r="S161" s="81" t="s">
        <v>416</v>
      </c>
      <c r="T161" s="81" t="s">
        <v>416</v>
      </c>
      <c r="U161" s="81" t="s">
        <v>416</v>
      </c>
      <c r="V161" s="81" t="s">
        <v>416</v>
      </c>
      <c r="W161" s="81" t="s">
        <v>416</v>
      </c>
      <c r="X161" s="81" t="s">
        <v>416</v>
      </c>
      <c r="Y161" s="81" t="s">
        <v>416</v>
      </c>
      <c r="Z161" s="81" t="s">
        <v>416</v>
      </c>
      <c r="AA161" s="81" t="s">
        <v>416</v>
      </c>
      <c r="AB161" s="81">
        <v>36.659999999999997</v>
      </c>
      <c r="AC161" s="81">
        <v>36.659999999999997</v>
      </c>
      <c r="AD161" s="81">
        <v>36.659999999999997</v>
      </c>
      <c r="AE161" s="81">
        <v>36.659999999999989</v>
      </c>
      <c r="AF161" s="81">
        <v>36.659999999999997</v>
      </c>
      <c r="AG161" s="81">
        <v>36.659999999999989</v>
      </c>
      <c r="AH161" s="81">
        <v>36.659999999999997</v>
      </c>
      <c r="AI161" s="81">
        <v>36.659999999999989</v>
      </c>
      <c r="AJ161" s="81">
        <v>36.659999999999989</v>
      </c>
      <c r="AK161" s="81">
        <v>36.659999999999997</v>
      </c>
    </row>
    <row r="162" spans="1:37" ht="15" outlineLevel="2" x14ac:dyDescent="0.25">
      <c r="A162" s="79" t="s">
        <v>186</v>
      </c>
      <c r="B162" s="79" t="s">
        <v>177</v>
      </c>
      <c r="C162" s="79" t="s">
        <v>196</v>
      </c>
      <c r="D162" s="79" t="s">
        <v>194</v>
      </c>
      <c r="E162" s="80" t="s">
        <v>85</v>
      </c>
      <c r="F162" s="80" t="s">
        <v>223</v>
      </c>
      <c r="G162" s="81" t="s">
        <v>416</v>
      </c>
      <c r="H162" s="81" t="s">
        <v>416</v>
      </c>
      <c r="I162" s="81" t="s">
        <v>416</v>
      </c>
      <c r="J162" s="81" t="s">
        <v>416</v>
      </c>
      <c r="K162" s="81" t="s">
        <v>416</v>
      </c>
      <c r="L162" s="81" t="s">
        <v>416</v>
      </c>
      <c r="M162" s="81" t="s">
        <v>416</v>
      </c>
      <c r="N162" s="81" t="s">
        <v>416</v>
      </c>
      <c r="O162" s="81" t="s">
        <v>416</v>
      </c>
      <c r="P162" s="81" t="s">
        <v>416</v>
      </c>
      <c r="Q162" s="81" t="s">
        <v>416</v>
      </c>
      <c r="R162" s="81" t="s">
        <v>416</v>
      </c>
      <c r="S162" s="81" t="s">
        <v>416</v>
      </c>
      <c r="T162" s="81" t="s">
        <v>416</v>
      </c>
      <c r="U162" s="81" t="s">
        <v>416</v>
      </c>
      <c r="V162" s="81" t="s">
        <v>416</v>
      </c>
      <c r="W162" s="81" t="s">
        <v>416</v>
      </c>
      <c r="X162" s="81" t="s">
        <v>416</v>
      </c>
      <c r="Y162" s="81" t="s">
        <v>416</v>
      </c>
      <c r="Z162" s="81" t="s">
        <v>416</v>
      </c>
      <c r="AA162" s="81" t="s">
        <v>416</v>
      </c>
      <c r="AB162" s="81" t="s">
        <v>416</v>
      </c>
      <c r="AC162" s="81" t="s">
        <v>416</v>
      </c>
      <c r="AD162" s="81" t="s">
        <v>416</v>
      </c>
      <c r="AE162" s="81" t="s">
        <v>416</v>
      </c>
      <c r="AF162" s="81">
        <v>35.70000000000001</v>
      </c>
      <c r="AG162" s="81">
        <v>35.699999999999996</v>
      </c>
      <c r="AH162" s="81">
        <v>35.700000000000003</v>
      </c>
      <c r="AI162" s="81">
        <v>35.700000000000003</v>
      </c>
      <c r="AJ162" s="81">
        <v>35.699999999999996</v>
      </c>
      <c r="AK162" s="81">
        <v>35.699999999999996</v>
      </c>
    </row>
    <row r="163" spans="1:37" ht="15" outlineLevel="2" x14ac:dyDescent="0.25">
      <c r="A163" s="82" t="s">
        <v>186</v>
      </c>
      <c r="B163" s="82" t="s">
        <v>177</v>
      </c>
      <c r="C163" s="82" t="s">
        <v>197</v>
      </c>
      <c r="D163" s="82" t="s">
        <v>114</v>
      </c>
      <c r="E163" s="83" t="s">
        <v>85</v>
      </c>
      <c r="F163" s="80" t="s">
        <v>223</v>
      </c>
      <c r="G163" s="81">
        <v>29.999999999999996</v>
      </c>
      <c r="H163" s="81">
        <v>29.999999999999996</v>
      </c>
      <c r="I163" s="81">
        <v>30.000000000000004</v>
      </c>
      <c r="J163" s="81">
        <v>29.999999999999989</v>
      </c>
      <c r="K163" s="81">
        <v>29.999999999999989</v>
      </c>
      <c r="L163" s="81">
        <v>29.999999999999996</v>
      </c>
      <c r="M163" s="81">
        <v>29.999999999999989</v>
      </c>
      <c r="N163" s="81">
        <v>29.999999999999996</v>
      </c>
      <c r="O163" s="81">
        <v>29.999999999999996</v>
      </c>
      <c r="P163" s="81">
        <v>29.999999999999996</v>
      </c>
      <c r="Q163" s="81">
        <v>29.999999999999996</v>
      </c>
      <c r="R163" s="81">
        <v>29.999999999999996</v>
      </c>
      <c r="S163" s="81">
        <v>30.000000000000004</v>
      </c>
      <c r="T163" s="81">
        <v>29.999999999999996</v>
      </c>
      <c r="U163" s="81">
        <v>29.999999999999996</v>
      </c>
      <c r="V163" s="81">
        <v>29.999999999999996</v>
      </c>
      <c r="W163" s="81">
        <v>29.999999999999996</v>
      </c>
      <c r="X163" s="81">
        <v>29.999999999999989</v>
      </c>
      <c r="Y163" s="81">
        <v>30.000000000000004</v>
      </c>
      <c r="Z163" s="81">
        <v>29.999999999999996</v>
      </c>
      <c r="AA163" s="81">
        <v>29.999999999999996</v>
      </c>
      <c r="AB163" s="81">
        <v>29.999999999999996</v>
      </c>
      <c r="AC163" s="81">
        <v>30.000000000000004</v>
      </c>
      <c r="AD163" s="81">
        <v>29.999999999999996</v>
      </c>
      <c r="AE163" s="81">
        <v>29.999999999999996</v>
      </c>
      <c r="AF163" s="81">
        <v>30.000000000000004</v>
      </c>
      <c r="AG163" s="81">
        <v>29.999999999999996</v>
      </c>
      <c r="AH163" s="81">
        <v>29.999999999999996</v>
      </c>
      <c r="AI163" s="81">
        <v>29.999999999999989</v>
      </c>
      <c r="AJ163" s="81">
        <v>30.000000000000004</v>
      </c>
      <c r="AK163" s="81">
        <v>29.999999999999996</v>
      </c>
    </row>
    <row r="164" spans="1:37" ht="15" outlineLevel="2" x14ac:dyDescent="0.25">
      <c r="A164" s="79" t="s">
        <v>186</v>
      </c>
      <c r="B164" s="79" t="s">
        <v>177</v>
      </c>
      <c r="C164" s="79" t="s">
        <v>197</v>
      </c>
      <c r="D164" s="79" t="s">
        <v>189</v>
      </c>
      <c r="E164" s="80" t="s">
        <v>85</v>
      </c>
      <c r="F164" s="80" t="s">
        <v>223</v>
      </c>
      <c r="G164" s="81" t="s">
        <v>416</v>
      </c>
      <c r="H164" s="81" t="s">
        <v>416</v>
      </c>
      <c r="I164" s="81" t="s">
        <v>416</v>
      </c>
      <c r="J164" s="81" t="s">
        <v>416</v>
      </c>
      <c r="K164" s="81" t="s">
        <v>416</v>
      </c>
      <c r="L164" s="81">
        <v>8.6999999999999993</v>
      </c>
      <c r="M164" s="81">
        <v>8.6999999999999993</v>
      </c>
      <c r="N164" s="81">
        <v>8.6999999999999993</v>
      </c>
      <c r="O164" s="81">
        <v>8.6999999999999993</v>
      </c>
      <c r="P164" s="81">
        <v>8.6999999999999993</v>
      </c>
      <c r="Q164" s="81">
        <v>8.6999999999999993</v>
      </c>
      <c r="R164" s="81">
        <v>8.6999999999999993</v>
      </c>
      <c r="S164" s="81">
        <v>8.6999999999999993</v>
      </c>
      <c r="T164" s="81">
        <v>8.6999999999999993</v>
      </c>
      <c r="U164" s="81">
        <v>8.6999999999999993</v>
      </c>
      <c r="V164" s="81">
        <v>8.6999999999999993</v>
      </c>
      <c r="W164" s="81">
        <v>8.6999999999999993</v>
      </c>
      <c r="X164" s="81">
        <v>8.6999999999999993</v>
      </c>
      <c r="Y164" s="81">
        <v>8.6999999999999993</v>
      </c>
      <c r="Z164" s="81">
        <v>8.6999999999999993</v>
      </c>
      <c r="AA164" s="81">
        <v>8.6999999999999993</v>
      </c>
      <c r="AB164" s="81">
        <v>8.6999999999999993</v>
      </c>
      <c r="AC164" s="81">
        <v>8.6999999999999993</v>
      </c>
      <c r="AD164" s="81">
        <v>8.6999999999999993</v>
      </c>
      <c r="AE164" s="81">
        <v>8.6999999999999993</v>
      </c>
      <c r="AF164" s="81">
        <v>8.6999999999999993</v>
      </c>
      <c r="AG164" s="81">
        <v>8.6999999999999993</v>
      </c>
      <c r="AH164" s="81">
        <v>8.6999999999999975</v>
      </c>
      <c r="AI164" s="81">
        <v>8.6999999999999993</v>
      </c>
      <c r="AJ164" s="81">
        <v>8.6999999999999993</v>
      </c>
      <c r="AK164" s="81">
        <v>8.6999999999999993</v>
      </c>
    </row>
    <row r="165" spans="1:37" ht="15" outlineLevel="2" x14ac:dyDescent="0.25">
      <c r="A165" s="82" t="s">
        <v>186</v>
      </c>
      <c r="B165" s="82" t="s">
        <v>177</v>
      </c>
      <c r="C165" s="82" t="s">
        <v>197</v>
      </c>
      <c r="D165" s="82" t="s">
        <v>190</v>
      </c>
      <c r="E165" s="83" t="s">
        <v>85</v>
      </c>
      <c r="F165" s="80" t="s">
        <v>223</v>
      </c>
      <c r="G165" s="81" t="s">
        <v>416</v>
      </c>
      <c r="H165" s="81" t="s">
        <v>416</v>
      </c>
      <c r="I165" s="81" t="s">
        <v>416</v>
      </c>
      <c r="J165" s="81" t="s">
        <v>416</v>
      </c>
      <c r="K165" s="81" t="s">
        <v>416</v>
      </c>
      <c r="L165" s="81" t="s">
        <v>416</v>
      </c>
      <c r="M165" s="81" t="s">
        <v>416</v>
      </c>
      <c r="N165" s="81" t="s">
        <v>416</v>
      </c>
      <c r="O165" s="81">
        <v>8.4</v>
      </c>
      <c r="P165" s="81">
        <v>8.3999999999999986</v>
      </c>
      <c r="Q165" s="81">
        <v>8.4</v>
      </c>
      <c r="R165" s="81">
        <v>8.3999999999999986</v>
      </c>
      <c r="S165" s="81">
        <v>8.3999999999999986</v>
      </c>
      <c r="T165" s="81">
        <v>8.4</v>
      </c>
      <c r="U165" s="81">
        <v>8.4</v>
      </c>
      <c r="V165" s="81">
        <v>8.3999999999999986</v>
      </c>
      <c r="W165" s="81">
        <v>8.4</v>
      </c>
      <c r="X165" s="81">
        <v>8.3999999999999968</v>
      </c>
      <c r="Y165" s="81">
        <v>8.4</v>
      </c>
      <c r="Z165" s="81">
        <v>8.3999999999999986</v>
      </c>
      <c r="AA165" s="81">
        <v>8.4000000000000021</v>
      </c>
      <c r="AB165" s="81">
        <v>8.3999999999999986</v>
      </c>
      <c r="AC165" s="81">
        <v>8.3999999999999986</v>
      </c>
      <c r="AD165" s="81">
        <v>8.3999999999999986</v>
      </c>
      <c r="AE165" s="81">
        <v>8.3999999999999986</v>
      </c>
      <c r="AF165" s="81">
        <v>8.3999999999999986</v>
      </c>
      <c r="AG165" s="81">
        <v>8.3999999999999968</v>
      </c>
      <c r="AH165" s="81">
        <v>8.3999999999999986</v>
      </c>
      <c r="AI165" s="81">
        <v>8.3999999999999986</v>
      </c>
      <c r="AJ165" s="81">
        <v>8.3999999999999986</v>
      </c>
      <c r="AK165" s="81">
        <v>8.3999999999999986</v>
      </c>
    </row>
    <row r="166" spans="1:37" ht="15" outlineLevel="2" x14ac:dyDescent="0.25">
      <c r="A166" s="79" t="s">
        <v>186</v>
      </c>
      <c r="B166" s="79" t="s">
        <v>177</v>
      </c>
      <c r="C166" s="79" t="s">
        <v>197</v>
      </c>
      <c r="D166" s="79" t="s">
        <v>191</v>
      </c>
      <c r="E166" s="80" t="s">
        <v>85</v>
      </c>
      <c r="F166" s="80" t="s">
        <v>223</v>
      </c>
      <c r="G166" s="81" t="s">
        <v>416</v>
      </c>
      <c r="H166" s="81" t="s">
        <v>416</v>
      </c>
      <c r="I166" s="81" t="s">
        <v>416</v>
      </c>
      <c r="J166" s="81" t="s">
        <v>416</v>
      </c>
      <c r="K166" s="81" t="s">
        <v>416</v>
      </c>
      <c r="L166" s="81" t="s">
        <v>416</v>
      </c>
      <c r="M166" s="81" t="s">
        <v>416</v>
      </c>
      <c r="N166" s="81" t="s">
        <v>416</v>
      </c>
      <c r="O166" s="81" t="s">
        <v>416</v>
      </c>
      <c r="P166" s="81" t="s">
        <v>416</v>
      </c>
      <c r="Q166" s="81" t="s">
        <v>416</v>
      </c>
      <c r="R166" s="81" t="s">
        <v>416</v>
      </c>
      <c r="S166" s="81">
        <v>4.7</v>
      </c>
      <c r="T166" s="81">
        <v>4.7</v>
      </c>
      <c r="U166" s="81">
        <v>4.7</v>
      </c>
      <c r="V166" s="81">
        <v>4.7000000000000011</v>
      </c>
      <c r="W166" s="81">
        <v>4.7</v>
      </c>
      <c r="X166" s="81">
        <v>4.7</v>
      </c>
      <c r="Y166" s="81">
        <v>4.7</v>
      </c>
      <c r="Z166" s="81">
        <v>4.7000000000000011</v>
      </c>
      <c r="AA166" s="81">
        <v>4.7</v>
      </c>
      <c r="AB166" s="81">
        <v>4.7</v>
      </c>
      <c r="AC166" s="81">
        <v>4.7000000000000011</v>
      </c>
      <c r="AD166" s="81">
        <v>4.7000000000000011</v>
      </c>
      <c r="AE166" s="81">
        <v>4.7</v>
      </c>
      <c r="AF166" s="81">
        <v>4.7</v>
      </c>
      <c r="AG166" s="81">
        <v>4.7</v>
      </c>
      <c r="AH166" s="81">
        <v>4.7000000000000011</v>
      </c>
      <c r="AI166" s="81">
        <v>4.7</v>
      </c>
      <c r="AJ166" s="81">
        <v>4.700000000000002</v>
      </c>
      <c r="AK166" s="81">
        <v>4.6999999999999993</v>
      </c>
    </row>
    <row r="167" spans="1:37" ht="15" outlineLevel="2" x14ac:dyDescent="0.25">
      <c r="A167" s="82" t="s">
        <v>186</v>
      </c>
      <c r="B167" s="82" t="s">
        <v>177</v>
      </c>
      <c r="C167" s="82" t="s">
        <v>197</v>
      </c>
      <c r="D167" s="82" t="s">
        <v>192</v>
      </c>
      <c r="E167" s="83" t="s">
        <v>85</v>
      </c>
      <c r="F167" s="80" t="s">
        <v>223</v>
      </c>
      <c r="G167" s="81" t="s">
        <v>416</v>
      </c>
      <c r="H167" s="81" t="s">
        <v>416</v>
      </c>
      <c r="I167" s="81" t="s">
        <v>416</v>
      </c>
      <c r="J167" s="81" t="s">
        <v>416</v>
      </c>
      <c r="K167" s="81" t="s">
        <v>416</v>
      </c>
      <c r="L167" s="81" t="s">
        <v>416</v>
      </c>
      <c r="M167" s="81" t="s">
        <v>416</v>
      </c>
      <c r="N167" s="81" t="s">
        <v>416</v>
      </c>
      <c r="O167" s="81" t="s">
        <v>416</v>
      </c>
      <c r="P167" s="81" t="s">
        <v>416</v>
      </c>
      <c r="Q167" s="81" t="s">
        <v>416</v>
      </c>
      <c r="R167" s="81" t="s">
        <v>416</v>
      </c>
      <c r="S167" s="81" t="s">
        <v>416</v>
      </c>
      <c r="T167" s="81" t="s">
        <v>416</v>
      </c>
      <c r="U167" s="81" t="s">
        <v>416</v>
      </c>
      <c r="V167" s="81" t="s">
        <v>416</v>
      </c>
      <c r="W167" s="81">
        <v>12.689999999999998</v>
      </c>
      <c r="X167" s="81">
        <v>12.690000000000001</v>
      </c>
      <c r="Y167" s="81">
        <v>12.689999999999998</v>
      </c>
      <c r="Z167" s="81">
        <v>12.69</v>
      </c>
      <c r="AA167" s="81">
        <v>12.689999999999998</v>
      </c>
      <c r="AB167" s="81">
        <v>12.689999999999998</v>
      </c>
      <c r="AC167" s="81">
        <v>12.69</v>
      </c>
      <c r="AD167" s="81">
        <v>12.69</v>
      </c>
      <c r="AE167" s="81">
        <v>12.689999999999998</v>
      </c>
      <c r="AF167" s="81">
        <v>12.69</v>
      </c>
      <c r="AG167" s="81">
        <v>12.69</v>
      </c>
      <c r="AH167" s="81">
        <v>12.689999999999998</v>
      </c>
      <c r="AI167" s="81">
        <v>12.69</v>
      </c>
      <c r="AJ167" s="81">
        <v>12.689999999999998</v>
      </c>
      <c r="AK167" s="81">
        <v>12.689999999999998</v>
      </c>
    </row>
    <row r="168" spans="1:37" ht="15" outlineLevel="2" x14ac:dyDescent="0.25">
      <c r="A168" s="79" t="s">
        <v>186</v>
      </c>
      <c r="B168" s="79" t="s">
        <v>177</v>
      </c>
      <c r="C168" s="79" t="s">
        <v>197</v>
      </c>
      <c r="D168" s="79" t="s">
        <v>193</v>
      </c>
      <c r="E168" s="80" t="s">
        <v>85</v>
      </c>
      <c r="F168" s="80" t="s">
        <v>223</v>
      </c>
      <c r="G168" s="81" t="s">
        <v>416</v>
      </c>
      <c r="H168" s="81" t="s">
        <v>416</v>
      </c>
      <c r="I168" s="81" t="s">
        <v>416</v>
      </c>
      <c r="J168" s="81" t="s">
        <v>416</v>
      </c>
      <c r="K168" s="81" t="s">
        <v>416</v>
      </c>
      <c r="L168" s="81" t="s">
        <v>416</v>
      </c>
      <c r="M168" s="81" t="s">
        <v>416</v>
      </c>
      <c r="N168" s="81" t="s">
        <v>416</v>
      </c>
      <c r="O168" s="81" t="s">
        <v>416</v>
      </c>
      <c r="P168" s="81" t="s">
        <v>416</v>
      </c>
      <c r="Q168" s="81" t="s">
        <v>416</v>
      </c>
      <c r="R168" s="81" t="s">
        <v>416</v>
      </c>
      <c r="S168" s="81" t="s">
        <v>416</v>
      </c>
      <c r="T168" s="81" t="s">
        <v>416</v>
      </c>
      <c r="U168" s="81" t="s">
        <v>416</v>
      </c>
      <c r="V168" s="81" t="s">
        <v>416</v>
      </c>
      <c r="W168" s="81" t="s">
        <v>416</v>
      </c>
      <c r="X168" s="81" t="s">
        <v>416</v>
      </c>
      <c r="Y168" s="81" t="s">
        <v>416</v>
      </c>
      <c r="Z168" s="81" t="s">
        <v>416</v>
      </c>
      <c r="AA168" s="81" t="s">
        <v>416</v>
      </c>
      <c r="AB168" s="81">
        <v>36.660000000000004</v>
      </c>
      <c r="AC168" s="81">
        <v>36.660000000000004</v>
      </c>
      <c r="AD168" s="81">
        <v>36.659999999999997</v>
      </c>
      <c r="AE168" s="81">
        <v>36.659999999999989</v>
      </c>
      <c r="AF168" s="81">
        <v>36.659999999999989</v>
      </c>
      <c r="AG168" s="81">
        <v>36.660000000000004</v>
      </c>
      <c r="AH168" s="81">
        <v>36.659999999999997</v>
      </c>
      <c r="AI168" s="81">
        <v>36.659999999999997</v>
      </c>
      <c r="AJ168" s="81">
        <v>36.659999999999997</v>
      </c>
      <c r="AK168" s="81">
        <v>36.659999999999989</v>
      </c>
    </row>
    <row r="169" spans="1:37" ht="15" outlineLevel="2" x14ac:dyDescent="0.25">
      <c r="A169" s="82" t="s">
        <v>186</v>
      </c>
      <c r="B169" s="82" t="s">
        <v>177</v>
      </c>
      <c r="C169" s="82" t="s">
        <v>197</v>
      </c>
      <c r="D169" s="82" t="s">
        <v>194</v>
      </c>
      <c r="E169" s="83" t="s">
        <v>85</v>
      </c>
      <c r="F169" s="80" t="s">
        <v>223</v>
      </c>
      <c r="G169" s="81" t="s">
        <v>416</v>
      </c>
      <c r="H169" s="81" t="s">
        <v>416</v>
      </c>
      <c r="I169" s="81" t="s">
        <v>416</v>
      </c>
      <c r="J169" s="81" t="s">
        <v>416</v>
      </c>
      <c r="K169" s="81" t="s">
        <v>416</v>
      </c>
      <c r="L169" s="81" t="s">
        <v>416</v>
      </c>
      <c r="M169" s="81" t="s">
        <v>416</v>
      </c>
      <c r="N169" s="81" t="s">
        <v>416</v>
      </c>
      <c r="O169" s="81" t="s">
        <v>416</v>
      </c>
      <c r="P169" s="81" t="s">
        <v>416</v>
      </c>
      <c r="Q169" s="81" t="s">
        <v>416</v>
      </c>
      <c r="R169" s="81" t="s">
        <v>416</v>
      </c>
      <c r="S169" s="81" t="s">
        <v>416</v>
      </c>
      <c r="T169" s="81" t="s">
        <v>416</v>
      </c>
      <c r="U169" s="81" t="s">
        <v>416</v>
      </c>
      <c r="V169" s="81" t="s">
        <v>416</v>
      </c>
      <c r="W169" s="81" t="s">
        <v>416</v>
      </c>
      <c r="X169" s="81" t="s">
        <v>416</v>
      </c>
      <c r="Y169" s="81" t="s">
        <v>416</v>
      </c>
      <c r="Z169" s="81" t="s">
        <v>416</v>
      </c>
      <c r="AA169" s="81" t="s">
        <v>416</v>
      </c>
      <c r="AB169" s="81" t="s">
        <v>416</v>
      </c>
      <c r="AC169" s="81" t="s">
        <v>416</v>
      </c>
      <c r="AD169" s="81" t="s">
        <v>416</v>
      </c>
      <c r="AE169" s="81" t="s">
        <v>416</v>
      </c>
      <c r="AF169" s="81">
        <v>35.699999999999996</v>
      </c>
      <c r="AG169" s="81">
        <v>35.699999999999996</v>
      </c>
      <c r="AH169" s="81">
        <v>35.700000000000003</v>
      </c>
      <c r="AI169" s="81">
        <v>35.700000000000003</v>
      </c>
      <c r="AJ169" s="81">
        <v>35.700000000000003</v>
      </c>
      <c r="AK169" s="81">
        <v>35.699999999999989</v>
      </c>
    </row>
    <row r="170" spans="1:37" ht="15" outlineLevel="2" x14ac:dyDescent="0.25">
      <c r="A170" s="79" t="s">
        <v>186</v>
      </c>
      <c r="B170" s="79" t="s">
        <v>177</v>
      </c>
      <c r="C170" s="79" t="s">
        <v>198</v>
      </c>
      <c r="D170" s="79" t="s">
        <v>114</v>
      </c>
      <c r="E170" s="80" t="s">
        <v>85</v>
      </c>
      <c r="F170" s="80" t="s">
        <v>223</v>
      </c>
      <c r="G170" s="81">
        <v>29.999999999999996</v>
      </c>
      <c r="H170" s="81">
        <v>29.999999999999996</v>
      </c>
      <c r="I170" s="81">
        <v>29.999999999999996</v>
      </c>
      <c r="J170" s="81">
        <v>29.999999999999996</v>
      </c>
      <c r="K170" s="81">
        <v>29.999999999999996</v>
      </c>
      <c r="L170" s="81">
        <v>29.999999999999996</v>
      </c>
      <c r="M170" s="81">
        <v>29.999999999999996</v>
      </c>
      <c r="N170" s="81">
        <v>29.999999999999996</v>
      </c>
      <c r="O170" s="81">
        <v>29.999999999999996</v>
      </c>
      <c r="P170" s="81">
        <v>29.999999999999989</v>
      </c>
      <c r="Q170" s="81">
        <v>29.999999999999989</v>
      </c>
      <c r="R170" s="81">
        <v>29.999999999999996</v>
      </c>
      <c r="S170" s="81">
        <v>29.999999999999996</v>
      </c>
      <c r="T170" s="81">
        <v>29.999999999999996</v>
      </c>
      <c r="U170" s="81">
        <v>30.000000000000004</v>
      </c>
      <c r="V170" s="81">
        <v>29.999999999999989</v>
      </c>
      <c r="W170" s="81">
        <v>29.999999999999989</v>
      </c>
      <c r="X170" s="81">
        <v>29.999999999999996</v>
      </c>
      <c r="Y170" s="81">
        <v>30.000000000000004</v>
      </c>
      <c r="Z170" s="81">
        <v>29.999999999999996</v>
      </c>
      <c r="AA170" s="81">
        <v>29.999999999999989</v>
      </c>
      <c r="AB170" s="81">
        <v>29.999999999999996</v>
      </c>
      <c r="AC170" s="81">
        <v>29.999999999999996</v>
      </c>
      <c r="AD170" s="81">
        <v>29.999999999999989</v>
      </c>
      <c r="AE170" s="81">
        <v>29.999999999999996</v>
      </c>
      <c r="AF170" s="81">
        <v>29.999999999999996</v>
      </c>
      <c r="AG170" s="81">
        <v>29.999999999999996</v>
      </c>
      <c r="AH170" s="81">
        <v>29.999999999999996</v>
      </c>
      <c r="AI170" s="81">
        <v>29.999999999999989</v>
      </c>
      <c r="AJ170" s="81">
        <v>30.000000000000004</v>
      </c>
      <c r="AK170" s="81">
        <v>29.999999999999986</v>
      </c>
    </row>
    <row r="171" spans="1:37" ht="15" outlineLevel="2" x14ac:dyDescent="0.25">
      <c r="A171" s="82" t="s">
        <v>186</v>
      </c>
      <c r="B171" s="82" t="s">
        <v>177</v>
      </c>
      <c r="C171" s="82" t="s">
        <v>198</v>
      </c>
      <c r="D171" s="82" t="s">
        <v>189</v>
      </c>
      <c r="E171" s="83" t="s">
        <v>85</v>
      </c>
      <c r="F171" s="80" t="s">
        <v>223</v>
      </c>
      <c r="G171" s="81" t="s">
        <v>416</v>
      </c>
      <c r="H171" s="81" t="s">
        <v>416</v>
      </c>
      <c r="I171" s="81" t="s">
        <v>416</v>
      </c>
      <c r="J171" s="81" t="s">
        <v>416</v>
      </c>
      <c r="K171" s="81" t="s">
        <v>416</v>
      </c>
      <c r="L171" s="81">
        <v>8.6999999999999993</v>
      </c>
      <c r="M171" s="81">
        <v>8.6999999999999993</v>
      </c>
      <c r="N171" s="81">
        <v>8.6999999999999993</v>
      </c>
      <c r="O171" s="81">
        <v>8.6999999999999975</v>
      </c>
      <c r="P171" s="81">
        <v>8.6999999999999993</v>
      </c>
      <c r="Q171" s="81">
        <v>8.6999999999999993</v>
      </c>
      <c r="R171" s="81">
        <v>8.6999999999999993</v>
      </c>
      <c r="S171" s="81">
        <v>8.6999999999999993</v>
      </c>
      <c r="T171" s="81">
        <v>8.6999999999999993</v>
      </c>
      <c r="U171" s="81">
        <v>8.6999999999999993</v>
      </c>
      <c r="V171" s="81">
        <v>8.6999999999999993</v>
      </c>
      <c r="W171" s="81">
        <v>8.7000000000000011</v>
      </c>
      <c r="X171" s="81">
        <v>8.6999999999999993</v>
      </c>
      <c r="Y171" s="81">
        <v>8.6999999999999993</v>
      </c>
      <c r="Z171" s="81">
        <v>8.6999999999999993</v>
      </c>
      <c r="AA171" s="81">
        <v>8.7000000000000011</v>
      </c>
      <c r="AB171" s="81">
        <v>8.6999999999999993</v>
      </c>
      <c r="AC171" s="81">
        <v>8.6999999999999993</v>
      </c>
      <c r="AD171" s="81">
        <v>8.6999999999999993</v>
      </c>
      <c r="AE171" s="81">
        <v>8.6999999999999993</v>
      </c>
      <c r="AF171" s="81">
        <v>8.6999999999999993</v>
      </c>
      <c r="AG171" s="81">
        <v>8.6999999999999993</v>
      </c>
      <c r="AH171" s="81">
        <v>8.6999999999999993</v>
      </c>
      <c r="AI171" s="81">
        <v>8.6999999999999993</v>
      </c>
      <c r="AJ171" s="81">
        <v>8.6999999999999993</v>
      </c>
      <c r="AK171" s="81">
        <v>8.6999999999999993</v>
      </c>
    </row>
    <row r="172" spans="1:37" ht="15" outlineLevel="2" x14ac:dyDescent="0.25">
      <c r="A172" s="79" t="s">
        <v>186</v>
      </c>
      <c r="B172" s="79" t="s">
        <v>177</v>
      </c>
      <c r="C172" s="79" t="s">
        <v>198</v>
      </c>
      <c r="D172" s="79" t="s">
        <v>190</v>
      </c>
      <c r="E172" s="80" t="s">
        <v>85</v>
      </c>
      <c r="F172" s="80" t="s">
        <v>223</v>
      </c>
      <c r="G172" s="81" t="s">
        <v>416</v>
      </c>
      <c r="H172" s="81" t="s">
        <v>416</v>
      </c>
      <c r="I172" s="81" t="s">
        <v>416</v>
      </c>
      <c r="J172" s="81" t="s">
        <v>416</v>
      </c>
      <c r="K172" s="81" t="s">
        <v>416</v>
      </c>
      <c r="L172" s="81" t="s">
        <v>416</v>
      </c>
      <c r="M172" s="81" t="s">
        <v>416</v>
      </c>
      <c r="N172" s="81" t="s">
        <v>416</v>
      </c>
      <c r="O172" s="81">
        <v>8.4</v>
      </c>
      <c r="P172" s="81">
        <v>8.3999999999999986</v>
      </c>
      <c r="Q172" s="81">
        <v>8.3999999999999986</v>
      </c>
      <c r="R172" s="81">
        <v>8.4</v>
      </c>
      <c r="S172" s="81">
        <v>8.4</v>
      </c>
      <c r="T172" s="81">
        <v>8.4</v>
      </c>
      <c r="U172" s="81">
        <v>8.4</v>
      </c>
      <c r="V172" s="81">
        <v>8.4</v>
      </c>
      <c r="W172" s="81">
        <v>8.4</v>
      </c>
      <c r="X172" s="81">
        <v>8.3999999999999986</v>
      </c>
      <c r="Y172" s="81">
        <v>8.4</v>
      </c>
      <c r="Z172" s="81">
        <v>8.4</v>
      </c>
      <c r="AA172" s="81">
        <v>8.4000000000000021</v>
      </c>
      <c r="AB172" s="81">
        <v>8.4</v>
      </c>
      <c r="AC172" s="81">
        <v>8.4</v>
      </c>
      <c r="AD172" s="81">
        <v>8.3999999999999986</v>
      </c>
      <c r="AE172" s="81">
        <v>8.4</v>
      </c>
      <c r="AF172" s="81">
        <v>8.4</v>
      </c>
      <c r="AG172" s="81">
        <v>8.4</v>
      </c>
      <c r="AH172" s="81">
        <v>8.4</v>
      </c>
      <c r="AI172" s="81">
        <v>8.4</v>
      </c>
      <c r="AJ172" s="81">
        <v>8.4</v>
      </c>
      <c r="AK172" s="81">
        <v>8.3999999999999986</v>
      </c>
    </row>
    <row r="173" spans="1:37" ht="15" outlineLevel="2" x14ac:dyDescent="0.25">
      <c r="A173" s="82" t="s">
        <v>186</v>
      </c>
      <c r="B173" s="82" t="s">
        <v>177</v>
      </c>
      <c r="C173" s="82" t="s">
        <v>198</v>
      </c>
      <c r="D173" s="82" t="s">
        <v>191</v>
      </c>
      <c r="E173" s="83" t="s">
        <v>85</v>
      </c>
      <c r="F173" s="80" t="s">
        <v>223</v>
      </c>
      <c r="G173" s="81" t="s">
        <v>416</v>
      </c>
      <c r="H173" s="81" t="s">
        <v>416</v>
      </c>
      <c r="I173" s="81" t="s">
        <v>416</v>
      </c>
      <c r="J173" s="81" t="s">
        <v>416</v>
      </c>
      <c r="K173" s="81" t="s">
        <v>416</v>
      </c>
      <c r="L173" s="81" t="s">
        <v>416</v>
      </c>
      <c r="M173" s="81" t="s">
        <v>416</v>
      </c>
      <c r="N173" s="81" t="s">
        <v>416</v>
      </c>
      <c r="O173" s="81" t="s">
        <v>416</v>
      </c>
      <c r="P173" s="81" t="s">
        <v>416</v>
      </c>
      <c r="Q173" s="81" t="s">
        <v>416</v>
      </c>
      <c r="R173" s="81" t="s">
        <v>416</v>
      </c>
      <c r="S173" s="81">
        <v>4.7</v>
      </c>
      <c r="T173" s="81">
        <v>4.7</v>
      </c>
      <c r="U173" s="81">
        <v>4.700000000000002</v>
      </c>
      <c r="V173" s="81">
        <v>4.7</v>
      </c>
      <c r="W173" s="81">
        <v>4.7</v>
      </c>
      <c r="X173" s="81">
        <v>4.6999999999999993</v>
      </c>
      <c r="Y173" s="81">
        <v>4.7000000000000011</v>
      </c>
      <c r="Z173" s="81">
        <v>4.7000000000000011</v>
      </c>
      <c r="AA173" s="81">
        <v>4.700000000000002</v>
      </c>
      <c r="AB173" s="81">
        <v>4.7</v>
      </c>
      <c r="AC173" s="81">
        <v>4.7000000000000011</v>
      </c>
      <c r="AD173" s="81">
        <v>4.6999999999999993</v>
      </c>
      <c r="AE173" s="81">
        <v>4.7</v>
      </c>
      <c r="AF173" s="81">
        <v>4.7</v>
      </c>
      <c r="AG173" s="81">
        <v>4.7</v>
      </c>
      <c r="AH173" s="81">
        <v>4.7</v>
      </c>
      <c r="AI173" s="81">
        <v>4.7</v>
      </c>
      <c r="AJ173" s="81">
        <v>4.7</v>
      </c>
      <c r="AK173" s="81">
        <v>4.7</v>
      </c>
    </row>
    <row r="174" spans="1:37" ht="15" outlineLevel="2" x14ac:dyDescent="0.25">
      <c r="A174" s="79" t="s">
        <v>186</v>
      </c>
      <c r="B174" s="79" t="s">
        <v>177</v>
      </c>
      <c r="C174" s="79" t="s">
        <v>198</v>
      </c>
      <c r="D174" s="79" t="s">
        <v>192</v>
      </c>
      <c r="E174" s="80" t="s">
        <v>85</v>
      </c>
      <c r="F174" s="80" t="s">
        <v>223</v>
      </c>
      <c r="G174" s="81" t="s">
        <v>416</v>
      </c>
      <c r="H174" s="81" t="s">
        <v>416</v>
      </c>
      <c r="I174" s="81" t="s">
        <v>416</v>
      </c>
      <c r="J174" s="81" t="s">
        <v>416</v>
      </c>
      <c r="K174" s="81" t="s">
        <v>416</v>
      </c>
      <c r="L174" s="81" t="s">
        <v>416</v>
      </c>
      <c r="M174" s="81" t="s">
        <v>416</v>
      </c>
      <c r="N174" s="81" t="s">
        <v>416</v>
      </c>
      <c r="O174" s="81" t="s">
        <v>416</v>
      </c>
      <c r="P174" s="81" t="s">
        <v>416</v>
      </c>
      <c r="Q174" s="81" t="s">
        <v>416</v>
      </c>
      <c r="R174" s="81" t="s">
        <v>416</v>
      </c>
      <c r="S174" s="81" t="s">
        <v>416</v>
      </c>
      <c r="T174" s="81" t="s">
        <v>416</v>
      </c>
      <c r="U174" s="81" t="s">
        <v>416</v>
      </c>
      <c r="V174" s="81" t="s">
        <v>416</v>
      </c>
      <c r="W174" s="81">
        <v>12.690000000000001</v>
      </c>
      <c r="X174" s="81">
        <v>12.69</v>
      </c>
      <c r="Y174" s="81">
        <v>12.69</v>
      </c>
      <c r="Z174" s="81">
        <v>12.69</v>
      </c>
      <c r="AA174" s="81">
        <v>12.69</v>
      </c>
      <c r="AB174" s="81">
        <v>12.69</v>
      </c>
      <c r="AC174" s="81">
        <v>12.69</v>
      </c>
      <c r="AD174" s="81">
        <v>12.69</v>
      </c>
      <c r="AE174" s="81">
        <v>12.690000000000001</v>
      </c>
      <c r="AF174" s="81">
        <v>12.689999999999998</v>
      </c>
      <c r="AG174" s="81">
        <v>12.689999999999998</v>
      </c>
      <c r="AH174" s="81">
        <v>12.689999999999998</v>
      </c>
      <c r="AI174" s="81">
        <v>12.689999999999998</v>
      </c>
      <c r="AJ174" s="81">
        <v>12.689999999999998</v>
      </c>
      <c r="AK174" s="81">
        <v>12.69</v>
      </c>
    </row>
    <row r="175" spans="1:37" ht="15" outlineLevel="2" x14ac:dyDescent="0.25">
      <c r="A175" s="82" t="s">
        <v>186</v>
      </c>
      <c r="B175" s="82" t="s">
        <v>177</v>
      </c>
      <c r="C175" s="82" t="s">
        <v>198</v>
      </c>
      <c r="D175" s="82" t="s">
        <v>193</v>
      </c>
      <c r="E175" s="83" t="s">
        <v>85</v>
      </c>
      <c r="F175" s="80" t="s">
        <v>223</v>
      </c>
      <c r="G175" s="81" t="s">
        <v>416</v>
      </c>
      <c r="H175" s="81" t="s">
        <v>416</v>
      </c>
      <c r="I175" s="81" t="s">
        <v>416</v>
      </c>
      <c r="J175" s="81" t="s">
        <v>416</v>
      </c>
      <c r="K175" s="81" t="s">
        <v>416</v>
      </c>
      <c r="L175" s="81" t="s">
        <v>416</v>
      </c>
      <c r="M175" s="81" t="s">
        <v>416</v>
      </c>
      <c r="N175" s="81" t="s">
        <v>416</v>
      </c>
      <c r="O175" s="81" t="s">
        <v>416</v>
      </c>
      <c r="P175" s="81" t="s">
        <v>416</v>
      </c>
      <c r="Q175" s="81" t="s">
        <v>416</v>
      </c>
      <c r="R175" s="81" t="s">
        <v>416</v>
      </c>
      <c r="S175" s="81" t="s">
        <v>416</v>
      </c>
      <c r="T175" s="81" t="s">
        <v>416</v>
      </c>
      <c r="U175" s="81" t="s">
        <v>416</v>
      </c>
      <c r="V175" s="81" t="s">
        <v>416</v>
      </c>
      <c r="W175" s="81" t="s">
        <v>416</v>
      </c>
      <c r="X175" s="81" t="s">
        <v>416</v>
      </c>
      <c r="Y175" s="81" t="s">
        <v>416</v>
      </c>
      <c r="Z175" s="81" t="s">
        <v>416</v>
      </c>
      <c r="AA175" s="81" t="s">
        <v>416</v>
      </c>
      <c r="AB175" s="81">
        <v>36.659999999999997</v>
      </c>
      <c r="AC175" s="81">
        <v>36.660000000000004</v>
      </c>
      <c r="AD175" s="81">
        <v>36.659999999999997</v>
      </c>
      <c r="AE175" s="81">
        <v>36.659999999999997</v>
      </c>
      <c r="AF175" s="81">
        <v>36.659999999999997</v>
      </c>
      <c r="AG175" s="81">
        <v>36.659999999999997</v>
      </c>
      <c r="AH175" s="81">
        <v>36.659999999999997</v>
      </c>
      <c r="AI175" s="81">
        <v>36.659999999999982</v>
      </c>
      <c r="AJ175" s="81">
        <v>36.659999999999989</v>
      </c>
      <c r="AK175" s="81">
        <v>36.659999999999997</v>
      </c>
    </row>
    <row r="176" spans="1:37" ht="15" outlineLevel="2" x14ac:dyDescent="0.25">
      <c r="A176" s="79" t="s">
        <v>186</v>
      </c>
      <c r="B176" s="79" t="s">
        <v>177</v>
      </c>
      <c r="C176" s="79" t="s">
        <v>198</v>
      </c>
      <c r="D176" s="79" t="s">
        <v>194</v>
      </c>
      <c r="E176" s="80" t="s">
        <v>85</v>
      </c>
      <c r="F176" s="80" t="s">
        <v>223</v>
      </c>
      <c r="G176" s="81" t="s">
        <v>416</v>
      </c>
      <c r="H176" s="81" t="s">
        <v>416</v>
      </c>
      <c r="I176" s="81" t="s">
        <v>416</v>
      </c>
      <c r="J176" s="81" t="s">
        <v>416</v>
      </c>
      <c r="K176" s="81" t="s">
        <v>416</v>
      </c>
      <c r="L176" s="81" t="s">
        <v>416</v>
      </c>
      <c r="M176" s="81" t="s">
        <v>416</v>
      </c>
      <c r="N176" s="81" t="s">
        <v>416</v>
      </c>
      <c r="O176" s="81" t="s">
        <v>416</v>
      </c>
      <c r="P176" s="81" t="s">
        <v>416</v>
      </c>
      <c r="Q176" s="81" t="s">
        <v>416</v>
      </c>
      <c r="R176" s="81" t="s">
        <v>416</v>
      </c>
      <c r="S176" s="81" t="s">
        <v>416</v>
      </c>
      <c r="T176" s="81" t="s">
        <v>416</v>
      </c>
      <c r="U176" s="81" t="s">
        <v>416</v>
      </c>
      <c r="V176" s="81" t="s">
        <v>416</v>
      </c>
      <c r="W176" s="81" t="s">
        <v>416</v>
      </c>
      <c r="X176" s="81" t="s">
        <v>416</v>
      </c>
      <c r="Y176" s="81" t="s">
        <v>416</v>
      </c>
      <c r="Z176" s="81" t="s">
        <v>416</v>
      </c>
      <c r="AA176" s="81" t="s">
        <v>416</v>
      </c>
      <c r="AB176" s="81" t="s">
        <v>416</v>
      </c>
      <c r="AC176" s="81" t="s">
        <v>416</v>
      </c>
      <c r="AD176" s="81" t="s">
        <v>416</v>
      </c>
      <c r="AE176" s="81" t="s">
        <v>416</v>
      </c>
      <c r="AF176" s="81">
        <v>35.700000000000003</v>
      </c>
      <c r="AG176" s="81">
        <v>35.699999999999996</v>
      </c>
      <c r="AH176" s="81">
        <v>35.70000000000001</v>
      </c>
      <c r="AI176" s="81">
        <v>35.699999999999996</v>
      </c>
      <c r="AJ176" s="81">
        <v>35.70000000000001</v>
      </c>
      <c r="AK176" s="81">
        <v>35.699999999999989</v>
      </c>
    </row>
    <row r="177" spans="1:37" ht="15" outlineLevel="2" x14ac:dyDescent="0.25">
      <c r="A177" s="82" t="s">
        <v>186</v>
      </c>
      <c r="B177" s="82" t="s">
        <v>177</v>
      </c>
      <c r="C177" s="82" t="s">
        <v>199</v>
      </c>
      <c r="D177" s="82" t="s">
        <v>114</v>
      </c>
      <c r="E177" s="83" t="s">
        <v>85</v>
      </c>
      <c r="F177" s="80" t="s">
        <v>223</v>
      </c>
      <c r="G177" s="81">
        <v>29.999999999999996</v>
      </c>
      <c r="H177" s="81">
        <v>29.999999999999996</v>
      </c>
      <c r="I177" s="81">
        <v>30.000000000000004</v>
      </c>
      <c r="J177" s="81">
        <v>29.999999999999996</v>
      </c>
      <c r="K177" s="81">
        <v>29.999999999999996</v>
      </c>
      <c r="L177" s="81">
        <v>29.999999999999996</v>
      </c>
      <c r="M177" s="81">
        <v>29.999999999999996</v>
      </c>
      <c r="N177" s="81">
        <v>29.999999999999996</v>
      </c>
      <c r="O177" s="81">
        <v>29.999999999999996</v>
      </c>
      <c r="P177" s="81">
        <v>29.999999999999996</v>
      </c>
      <c r="Q177" s="81">
        <v>29.999999999999996</v>
      </c>
      <c r="R177" s="81">
        <v>29.999999999999989</v>
      </c>
      <c r="S177" s="81">
        <v>29.999999999999996</v>
      </c>
      <c r="T177" s="81">
        <v>29.999999999999996</v>
      </c>
      <c r="U177" s="81">
        <v>29.999999999999989</v>
      </c>
      <c r="V177" s="81">
        <v>29.999999999999989</v>
      </c>
      <c r="W177" s="81">
        <v>29.999999999999996</v>
      </c>
      <c r="X177" s="81">
        <v>29.999999999999996</v>
      </c>
      <c r="Y177" s="81">
        <v>29.999999999999996</v>
      </c>
      <c r="Z177" s="81">
        <v>29.999999999999996</v>
      </c>
      <c r="AA177" s="81">
        <v>29.999999999999989</v>
      </c>
      <c r="AB177" s="81">
        <v>30.000000000000004</v>
      </c>
      <c r="AC177" s="81">
        <v>30.000000000000004</v>
      </c>
      <c r="AD177" s="81">
        <v>30.000000000000004</v>
      </c>
      <c r="AE177" s="81">
        <v>29.999999999999996</v>
      </c>
      <c r="AF177" s="81">
        <v>29.999999999999996</v>
      </c>
      <c r="AG177" s="81">
        <v>30.000000000000004</v>
      </c>
      <c r="AH177" s="81">
        <v>29.999999999999996</v>
      </c>
      <c r="AI177" s="81">
        <v>29.999999999999989</v>
      </c>
      <c r="AJ177" s="81">
        <v>30.000000000000004</v>
      </c>
      <c r="AK177" s="81">
        <v>29.999999999999996</v>
      </c>
    </row>
    <row r="178" spans="1:37" ht="15" outlineLevel="2" x14ac:dyDescent="0.25">
      <c r="A178" s="79" t="s">
        <v>186</v>
      </c>
      <c r="B178" s="79" t="s">
        <v>177</v>
      </c>
      <c r="C178" s="79" t="s">
        <v>199</v>
      </c>
      <c r="D178" s="79" t="s">
        <v>189</v>
      </c>
      <c r="E178" s="80" t="s">
        <v>85</v>
      </c>
      <c r="F178" s="80" t="s">
        <v>223</v>
      </c>
      <c r="G178" s="81" t="s">
        <v>416</v>
      </c>
      <c r="H178" s="81" t="s">
        <v>416</v>
      </c>
      <c r="I178" s="81" t="s">
        <v>416</v>
      </c>
      <c r="J178" s="81" t="s">
        <v>416</v>
      </c>
      <c r="K178" s="81" t="s">
        <v>416</v>
      </c>
      <c r="L178" s="81">
        <v>8.6999999999999993</v>
      </c>
      <c r="M178" s="81">
        <v>8.6999999999999993</v>
      </c>
      <c r="N178" s="81">
        <v>8.6999999999999993</v>
      </c>
      <c r="O178" s="81">
        <v>8.6999999999999993</v>
      </c>
      <c r="P178" s="81">
        <v>8.6999999999999993</v>
      </c>
      <c r="Q178" s="81">
        <v>8.6999999999999993</v>
      </c>
      <c r="R178" s="81">
        <v>8.6999999999999993</v>
      </c>
      <c r="S178" s="81">
        <v>8.6999999999999993</v>
      </c>
      <c r="T178" s="81">
        <v>8.6999999999999993</v>
      </c>
      <c r="U178" s="81">
        <v>8.6999999999999993</v>
      </c>
      <c r="V178" s="81">
        <v>8.6999999999999993</v>
      </c>
      <c r="W178" s="81">
        <v>8.6999999999999993</v>
      </c>
      <c r="X178" s="81">
        <v>8.6999999999999993</v>
      </c>
      <c r="Y178" s="81">
        <v>8.6999999999999993</v>
      </c>
      <c r="Z178" s="81">
        <v>8.6999999999999993</v>
      </c>
      <c r="AA178" s="81">
        <v>8.6999999999999993</v>
      </c>
      <c r="AB178" s="81">
        <v>8.6999999999999993</v>
      </c>
      <c r="AC178" s="81">
        <v>8.6999999999999993</v>
      </c>
      <c r="AD178" s="81">
        <v>8.6999999999999993</v>
      </c>
      <c r="AE178" s="81">
        <v>8.6999999999999993</v>
      </c>
      <c r="AF178" s="81">
        <v>8.6999999999999993</v>
      </c>
      <c r="AG178" s="81">
        <v>8.6999999999999993</v>
      </c>
      <c r="AH178" s="81">
        <v>8.6999999999999993</v>
      </c>
      <c r="AI178" s="81">
        <v>8.6999999999999993</v>
      </c>
      <c r="AJ178" s="81">
        <v>8.6999999999999993</v>
      </c>
      <c r="AK178" s="81">
        <v>8.6999999999999993</v>
      </c>
    </row>
    <row r="179" spans="1:37" ht="15" outlineLevel="2" x14ac:dyDescent="0.25">
      <c r="A179" s="82" t="s">
        <v>186</v>
      </c>
      <c r="B179" s="82" t="s">
        <v>177</v>
      </c>
      <c r="C179" s="82" t="s">
        <v>199</v>
      </c>
      <c r="D179" s="82" t="s">
        <v>190</v>
      </c>
      <c r="E179" s="83" t="s">
        <v>85</v>
      </c>
      <c r="F179" s="80" t="s">
        <v>223</v>
      </c>
      <c r="G179" s="81" t="s">
        <v>416</v>
      </c>
      <c r="H179" s="81" t="s">
        <v>416</v>
      </c>
      <c r="I179" s="81" t="s">
        <v>416</v>
      </c>
      <c r="J179" s="81" t="s">
        <v>416</v>
      </c>
      <c r="K179" s="81" t="s">
        <v>416</v>
      </c>
      <c r="L179" s="81" t="s">
        <v>416</v>
      </c>
      <c r="M179" s="81" t="s">
        <v>416</v>
      </c>
      <c r="N179" s="81" t="s">
        <v>416</v>
      </c>
      <c r="O179" s="81">
        <v>8.4</v>
      </c>
      <c r="P179" s="81">
        <v>8.3999999999999986</v>
      </c>
      <c r="Q179" s="81">
        <v>8.4</v>
      </c>
      <c r="R179" s="81">
        <v>8.3999999999999968</v>
      </c>
      <c r="S179" s="81">
        <v>8.4</v>
      </c>
      <c r="T179" s="81">
        <v>8.3999999999999986</v>
      </c>
      <c r="U179" s="81">
        <v>8.3999999999999986</v>
      </c>
      <c r="V179" s="81">
        <v>8.4</v>
      </c>
      <c r="W179" s="81">
        <v>8.3999999999999968</v>
      </c>
      <c r="X179" s="81">
        <v>8.4</v>
      </c>
      <c r="Y179" s="81">
        <v>8.3999999999999968</v>
      </c>
      <c r="Z179" s="81">
        <v>8.4</v>
      </c>
      <c r="AA179" s="81">
        <v>8.3999999999999986</v>
      </c>
      <c r="AB179" s="81">
        <v>8.3999999999999986</v>
      </c>
      <c r="AC179" s="81">
        <v>8.3999999999999986</v>
      </c>
      <c r="AD179" s="81">
        <v>8.4</v>
      </c>
      <c r="AE179" s="81">
        <v>8.3999999999999986</v>
      </c>
      <c r="AF179" s="81">
        <v>8.4000000000000021</v>
      </c>
      <c r="AG179" s="81">
        <v>8.3999999999999986</v>
      </c>
      <c r="AH179" s="81">
        <v>8.4</v>
      </c>
      <c r="AI179" s="81">
        <v>8.3999999999999986</v>
      </c>
      <c r="AJ179" s="81">
        <v>8.3999999999999986</v>
      </c>
      <c r="AK179" s="81">
        <v>8.3999999999999986</v>
      </c>
    </row>
    <row r="180" spans="1:37" ht="15" outlineLevel="2" x14ac:dyDescent="0.25">
      <c r="A180" s="79" t="s">
        <v>186</v>
      </c>
      <c r="B180" s="79" t="s">
        <v>177</v>
      </c>
      <c r="C180" s="79" t="s">
        <v>199</v>
      </c>
      <c r="D180" s="79" t="s">
        <v>191</v>
      </c>
      <c r="E180" s="80" t="s">
        <v>85</v>
      </c>
      <c r="F180" s="80" t="s">
        <v>223</v>
      </c>
      <c r="G180" s="81" t="s">
        <v>416</v>
      </c>
      <c r="H180" s="81" t="s">
        <v>416</v>
      </c>
      <c r="I180" s="81" t="s">
        <v>416</v>
      </c>
      <c r="J180" s="81" t="s">
        <v>416</v>
      </c>
      <c r="K180" s="81" t="s">
        <v>416</v>
      </c>
      <c r="L180" s="81" t="s">
        <v>416</v>
      </c>
      <c r="M180" s="81" t="s">
        <v>416</v>
      </c>
      <c r="N180" s="81" t="s">
        <v>416</v>
      </c>
      <c r="O180" s="81" t="s">
        <v>416</v>
      </c>
      <c r="P180" s="81" t="s">
        <v>416</v>
      </c>
      <c r="Q180" s="81" t="s">
        <v>416</v>
      </c>
      <c r="R180" s="81" t="s">
        <v>416</v>
      </c>
      <c r="S180" s="81">
        <v>4.6999999999999993</v>
      </c>
      <c r="T180" s="81">
        <v>4.7</v>
      </c>
      <c r="U180" s="81">
        <v>4.6999999999999993</v>
      </c>
      <c r="V180" s="81">
        <v>4.7000000000000011</v>
      </c>
      <c r="W180" s="81">
        <v>4.7</v>
      </c>
      <c r="X180" s="81">
        <v>4.7</v>
      </c>
      <c r="Y180" s="81">
        <v>4.7000000000000011</v>
      </c>
      <c r="Z180" s="81">
        <v>4.7</v>
      </c>
      <c r="AA180" s="81">
        <v>4.6999999999999993</v>
      </c>
      <c r="AB180" s="81">
        <v>4.7000000000000011</v>
      </c>
      <c r="AC180" s="81">
        <v>4.700000000000002</v>
      </c>
      <c r="AD180" s="81">
        <v>4.7</v>
      </c>
      <c r="AE180" s="81">
        <v>4.7000000000000011</v>
      </c>
      <c r="AF180" s="81">
        <v>4.7</v>
      </c>
      <c r="AG180" s="81">
        <v>4.7</v>
      </c>
      <c r="AH180" s="81">
        <v>4.7</v>
      </c>
      <c r="AI180" s="81">
        <v>4.7</v>
      </c>
      <c r="AJ180" s="81">
        <v>4.7</v>
      </c>
      <c r="AK180" s="81">
        <v>4.7</v>
      </c>
    </row>
    <row r="181" spans="1:37" ht="15" outlineLevel="2" x14ac:dyDescent="0.25">
      <c r="A181" s="82" t="s">
        <v>186</v>
      </c>
      <c r="B181" s="82" t="s">
        <v>177</v>
      </c>
      <c r="C181" s="82" t="s">
        <v>199</v>
      </c>
      <c r="D181" s="82" t="s">
        <v>192</v>
      </c>
      <c r="E181" s="83" t="s">
        <v>85</v>
      </c>
      <c r="F181" s="80" t="s">
        <v>223</v>
      </c>
      <c r="G181" s="81" t="s">
        <v>416</v>
      </c>
      <c r="H181" s="81" t="s">
        <v>416</v>
      </c>
      <c r="I181" s="81" t="s">
        <v>416</v>
      </c>
      <c r="J181" s="81" t="s">
        <v>416</v>
      </c>
      <c r="K181" s="81" t="s">
        <v>416</v>
      </c>
      <c r="L181" s="81" t="s">
        <v>416</v>
      </c>
      <c r="M181" s="81" t="s">
        <v>416</v>
      </c>
      <c r="N181" s="81" t="s">
        <v>416</v>
      </c>
      <c r="O181" s="81" t="s">
        <v>416</v>
      </c>
      <c r="P181" s="81" t="s">
        <v>416</v>
      </c>
      <c r="Q181" s="81" t="s">
        <v>416</v>
      </c>
      <c r="R181" s="81" t="s">
        <v>416</v>
      </c>
      <c r="S181" s="81" t="s">
        <v>416</v>
      </c>
      <c r="T181" s="81" t="s">
        <v>416</v>
      </c>
      <c r="U181" s="81" t="s">
        <v>416</v>
      </c>
      <c r="V181" s="81" t="s">
        <v>416</v>
      </c>
      <c r="W181" s="81">
        <v>12.690000000000001</v>
      </c>
      <c r="X181" s="81">
        <v>12.69</v>
      </c>
      <c r="Y181" s="81">
        <v>12.69</v>
      </c>
      <c r="Z181" s="81">
        <v>12.689999999999998</v>
      </c>
      <c r="AA181" s="81">
        <v>12.69</v>
      </c>
      <c r="AB181" s="81">
        <v>12.690000000000001</v>
      </c>
      <c r="AC181" s="81">
        <v>12.69</v>
      </c>
      <c r="AD181" s="81">
        <v>12.69</v>
      </c>
      <c r="AE181" s="81">
        <v>12.689999999999998</v>
      </c>
      <c r="AF181" s="81">
        <v>12.689999999999998</v>
      </c>
      <c r="AG181" s="81">
        <v>12.69</v>
      </c>
      <c r="AH181" s="81">
        <v>12.690000000000001</v>
      </c>
      <c r="AI181" s="81">
        <v>12.689999999999996</v>
      </c>
      <c r="AJ181" s="81">
        <v>12.689999999999998</v>
      </c>
      <c r="AK181" s="81">
        <v>12.689999999999998</v>
      </c>
    </row>
    <row r="182" spans="1:37" ht="15" outlineLevel="2" x14ac:dyDescent="0.25">
      <c r="A182" s="79" t="s">
        <v>186</v>
      </c>
      <c r="B182" s="79" t="s">
        <v>177</v>
      </c>
      <c r="C182" s="79" t="s">
        <v>199</v>
      </c>
      <c r="D182" s="79" t="s">
        <v>193</v>
      </c>
      <c r="E182" s="80" t="s">
        <v>85</v>
      </c>
      <c r="F182" s="80" t="s">
        <v>223</v>
      </c>
      <c r="G182" s="81" t="s">
        <v>416</v>
      </c>
      <c r="H182" s="81" t="s">
        <v>416</v>
      </c>
      <c r="I182" s="81" t="s">
        <v>416</v>
      </c>
      <c r="J182" s="81" t="s">
        <v>416</v>
      </c>
      <c r="K182" s="81" t="s">
        <v>416</v>
      </c>
      <c r="L182" s="81" t="s">
        <v>416</v>
      </c>
      <c r="M182" s="81" t="s">
        <v>416</v>
      </c>
      <c r="N182" s="81" t="s">
        <v>416</v>
      </c>
      <c r="O182" s="81" t="s">
        <v>416</v>
      </c>
      <c r="P182" s="81" t="s">
        <v>416</v>
      </c>
      <c r="Q182" s="81" t="s">
        <v>416</v>
      </c>
      <c r="R182" s="81" t="s">
        <v>416</v>
      </c>
      <c r="S182" s="81" t="s">
        <v>416</v>
      </c>
      <c r="T182" s="81" t="s">
        <v>416</v>
      </c>
      <c r="U182" s="81" t="s">
        <v>416</v>
      </c>
      <c r="V182" s="81" t="s">
        <v>416</v>
      </c>
      <c r="W182" s="81" t="s">
        <v>416</v>
      </c>
      <c r="X182" s="81" t="s">
        <v>416</v>
      </c>
      <c r="Y182" s="81" t="s">
        <v>416</v>
      </c>
      <c r="Z182" s="81" t="s">
        <v>416</v>
      </c>
      <c r="AA182" s="81" t="s">
        <v>416</v>
      </c>
      <c r="AB182" s="81">
        <v>36.660000000000004</v>
      </c>
      <c r="AC182" s="81">
        <v>36.660000000000004</v>
      </c>
      <c r="AD182" s="81">
        <v>36.659999999999997</v>
      </c>
      <c r="AE182" s="81">
        <v>36.660000000000004</v>
      </c>
      <c r="AF182" s="81">
        <v>36.659999999999997</v>
      </c>
      <c r="AG182" s="81">
        <v>36.659999999999997</v>
      </c>
      <c r="AH182" s="81">
        <v>36.659999999999989</v>
      </c>
      <c r="AI182" s="81">
        <v>36.659999999999997</v>
      </c>
      <c r="AJ182" s="81">
        <v>36.659999999999989</v>
      </c>
      <c r="AK182" s="81">
        <v>36.660000000000004</v>
      </c>
    </row>
    <row r="183" spans="1:37" ht="15" outlineLevel="2" x14ac:dyDescent="0.25">
      <c r="A183" s="82" t="s">
        <v>186</v>
      </c>
      <c r="B183" s="82" t="s">
        <v>177</v>
      </c>
      <c r="C183" s="82" t="s">
        <v>199</v>
      </c>
      <c r="D183" s="82" t="s">
        <v>194</v>
      </c>
      <c r="E183" s="83" t="s">
        <v>85</v>
      </c>
      <c r="F183" s="80" t="s">
        <v>223</v>
      </c>
      <c r="G183" s="81" t="s">
        <v>416</v>
      </c>
      <c r="H183" s="81" t="s">
        <v>416</v>
      </c>
      <c r="I183" s="81" t="s">
        <v>416</v>
      </c>
      <c r="J183" s="81" t="s">
        <v>416</v>
      </c>
      <c r="K183" s="81" t="s">
        <v>416</v>
      </c>
      <c r="L183" s="81" t="s">
        <v>416</v>
      </c>
      <c r="M183" s="81" t="s">
        <v>416</v>
      </c>
      <c r="N183" s="81" t="s">
        <v>416</v>
      </c>
      <c r="O183" s="81" t="s">
        <v>416</v>
      </c>
      <c r="P183" s="81" t="s">
        <v>416</v>
      </c>
      <c r="Q183" s="81" t="s">
        <v>416</v>
      </c>
      <c r="R183" s="81" t="s">
        <v>416</v>
      </c>
      <c r="S183" s="81" t="s">
        <v>416</v>
      </c>
      <c r="T183" s="81" t="s">
        <v>416</v>
      </c>
      <c r="U183" s="81" t="s">
        <v>416</v>
      </c>
      <c r="V183" s="81" t="s">
        <v>416</v>
      </c>
      <c r="W183" s="81" t="s">
        <v>416</v>
      </c>
      <c r="X183" s="81" t="s">
        <v>416</v>
      </c>
      <c r="Y183" s="81" t="s">
        <v>416</v>
      </c>
      <c r="Z183" s="81" t="s">
        <v>416</v>
      </c>
      <c r="AA183" s="81" t="s">
        <v>416</v>
      </c>
      <c r="AB183" s="81" t="s">
        <v>416</v>
      </c>
      <c r="AC183" s="81" t="s">
        <v>416</v>
      </c>
      <c r="AD183" s="81" t="s">
        <v>416</v>
      </c>
      <c r="AE183" s="81" t="s">
        <v>416</v>
      </c>
      <c r="AF183" s="81">
        <v>35.699999999999996</v>
      </c>
      <c r="AG183" s="81">
        <v>35.700000000000003</v>
      </c>
      <c r="AH183" s="81">
        <v>35.700000000000003</v>
      </c>
      <c r="AI183" s="81">
        <v>35.699999999999996</v>
      </c>
      <c r="AJ183" s="81">
        <v>35.699999999999996</v>
      </c>
      <c r="AK183" s="81">
        <v>35.699999999999996</v>
      </c>
    </row>
    <row r="184" spans="1:37" ht="15" outlineLevel="2" x14ac:dyDescent="0.25">
      <c r="A184" s="79" t="s">
        <v>186</v>
      </c>
      <c r="B184" s="79" t="s">
        <v>177</v>
      </c>
      <c r="C184" s="79" t="s">
        <v>200</v>
      </c>
      <c r="D184" s="79" t="s">
        <v>114</v>
      </c>
      <c r="E184" s="80" t="s">
        <v>85</v>
      </c>
      <c r="F184" s="80" t="s">
        <v>223</v>
      </c>
      <c r="G184" s="81">
        <v>29.999999999999989</v>
      </c>
      <c r="H184" s="81">
        <v>29.999999999999996</v>
      </c>
      <c r="I184" s="81">
        <v>29.999999999999989</v>
      </c>
      <c r="J184" s="81">
        <v>29.999999999999996</v>
      </c>
      <c r="K184" s="81">
        <v>29.999999999999996</v>
      </c>
      <c r="L184" s="81">
        <v>29.999999999999996</v>
      </c>
      <c r="M184" s="81">
        <v>29.999999999999996</v>
      </c>
      <c r="N184" s="81">
        <v>29.999999999999996</v>
      </c>
      <c r="O184" s="81">
        <v>29.999999999999996</v>
      </c>
      <c r="P184" s="81">
        <v>29.999999999999996</v>
      </c>
      <c r="Q184" s="81">
        <v>29.999999999999996</v>
      </c>
      <c r="R184" s="81">
        <v>29.999999999999996</v>
      </c>
      <c r="S184" s="81">
        <v>29.999999999999996</v>
      </c>
      <c r="T184" s="81">
        <v>29.999999999999996</v>
      </c>
      <c r="U184" s="81">
        <v>29.999999999999996</v>
      </c>
      <c r="V184" s="81">
        <v>29.999999999999996</v>
      </c>
      <c r="W184" s="81">
        <v>29.999999999999996</v>
      </c>
      <c r="X184" s="81">
        <v>29.999999999999989</v>
      </c>
      <c r="Y184" s="81">
        <v>29.999999999999996</v>
      </c>
      <c r="Z184" s="81">
        <v>30.000000000000004</v>
      </c>
      <c r="AA184" s="81">
        <v>29.999999999999996</v>
      </c>
      <c r="AB184" s="81">
        <v>29.999999999999996</v>
      </c>
      <c r="AC184" s="81">
        <v>29.999999999999996</v>
      </c>
      <c r="AD184" s="81">
        <v>30.000000000000004</v>
      </c>
      <c r="AE184" s="81">
        <v>29.999999999999996</v>
      </c>
      <c r="AF184" s="81">
        <v>29.999999999999996</v>
      </c>
      <c r="AG184" s="81">
        <v>29.999999999999996</v>
      </c>
      <c r="AH184" s="81">
        <v>30.000000000000004</v>
      </c>
      <c r="AI184" s="81">
        <v>29.999999999999996</v>
      </c>
      <c r="AJ184" s="81">
        <v>29.999999999999996</v>
      </c>
      <c r="AK184" s="81">
        <v>29.999999999999996</v>
      </c>
    </row>
    <row r="185" spans="1:37" ht="15" outlineLevel="2" x14ac:dyDescent="0.25">
      <c r="A185" s="82" t="s">
        <v>186</v>
      </c>
      <c r="B185" s="82" t="s">
        <v>177</v>
      </c>
      <c r="C185" s="82" t="s">
        <v>200</v>
      </c>
      <c r="D185" s="82" t="s">
        <v>189</v>
      </c>
      <c r="E185" s="83" t="s">
        <v>85</v>
      </c>
      <c r="F185" s="80" t="s">
        <v>223</v>
      </c>
      <c r="G185" s="81" t="s">
        <v>416</v>
      </c>
      <c r="H185" s="81" t="s">
        <v>416</v>
      </c>
      <c r="I185" s="81" t="s">
        <v>416</v>
      </c>
      <c r="J185" s="81" t="s">
        <v>416</v>
      </c>
      <c r="K185" s="81" t="s">
        <v>416</v>
      </c>
      <c r="L185" s="81">
        <v>13.249999999999998</v>
      </c>
      <c r="M185" s="81">
        <v>13.25</v>
      </c>
      <c r="N185" s="81">
        <v>13.250000000000002</v>
      </c>
      <c r="O185" s="81">
        <v>13.249999999999998</v>
      </c>
      <c r="P185" s="81">
        <v>13.25</v>
      </c>
      <c r="Q185" s="81">
        <v>13.25</v>
      </c>
      <c r="R185" s="81">
        <v>13.250000000000002</v>
      </c>
      <c r="S185" s="81">
        <v>13.25</v>
      </c>
      <c r="T185" s="81">
        <v>13.25</v>
      </c>
      <c r="U185" s="81">
        <v>13.250000000000002</v>
      </c>
      <c r="V185" s="81">
        <v>13.249999999999998</v>
      </c>
      <c r="W185" s="81">
        <v>13.25</v>
      </c>
      <c r="X185" s="81">
        <v>13.250000000000004</v>
      </c>
      <c r="Y185" s="81">
        <v>13.250000000000002</v>
      </c>
      <c r="Z185" s="81">
        <v>13.250000000000002</v>
      </c>
      <c r="AA185" s="81">
        <v>13.25</v>
      </c>
      <c r="AB185" s="81">
        <v>13.250000000000002</v>
      </c>
      <c r="AC185" s="81">
        <v>13.250000000000002</v>
      </c>
      <c r="AD185" s="81">
        <v>13.250000000000002</v>
      </c>
      <c r="AE185" s="81">
        <v>13.250000000000002</v>
      </c>
      <c r="AF185" s="81">
        <v>13.250000000000002</v>
      </c>
      <c r="AG185" s="81">
        <v>13.250000000000002</v>
      </c>
      <c r="AH185" s="81">
        <v>13.250000000000002</v>
      </c>
      <c r="AI185" s="81">
        <v>13.250000000000002</v>
      </c>
      <c r="AJ185" s="81">
        <v>13.25</v>
      </c>
      <c r="AK185" s="81">
        <v>13.250000000000002</v>
      </c>
    </row>
    <row r="186" spans="1:37" ht="15" outlineLevel="2" x14ac:dyDescent="0.25">
      <c r="A186" s="79" t="s">
        <v>186</v>
      </c>
      <c r="B186" s="79" t="s">
        <v>177</v>
      </c>
      <c r="C186" s="79" t="s">
        <v>200</v>
      </c>
      <c r="D186" s="79" t="s">
        <v>190</v>
      </c>
      <c r="E186" s="80" t="s">
        <v>85</v>
      </c>
      <c r="F186" s="80" t="s">
        <v>223</v>
      </c>
      <c r="G186" s="81" t="s">
        <v>416</v>
      </c>
      <c r="H186" s="81" t="s">
        <v>416</v>
      </c>
      <c r="I186" s="81" t="s">
        <v>416</v>
      </c>
      <c r="J186" s="81" t="s">
        <v>416</v>
      </c>
      <c r="K186" s="81" t="s">
        <v>416</v>
      </c>
      <c r="L186" s="81" t="s">
        <v>416</v>
      </c>
      <c r="M186" s="81" t="s">
        <v>416</v>
      </c>
      <c r="N186" s="81" t="s">
        <v>416</v>
      </c>
      <c r="O186" s="81">
        <v>13.25</v>
      </c>
      <c r="P186" s="81">
        <v>13.25</v>
      </c>
      <c r="Q186" s="81">
        <v>13.25</v>
      </c>
      <c r="R186" s="81">
        <v>13.250000000000002</v>
      </c>
      <c r="S186" s="81">
        <v>13.250000000000002</v>
      </c>
      <c r="T186" s="81">
        <v>13.25</v>
      </c>
      <c r="U186" s="81">
        <v>13.250000000000002</v>
      </c>
      <c r="V186" s="81">
        <v>13.250000000000002</v>
      </c>
      <c r="W186" s="81">
        <v>13.250000000000002</v>
      </c>
      <c r="X186" s="81">
        <v>13.250000000000002</v>
      </c>
      <c r="Y186" s="81">
        <v>13.250000000000002</v>
      </c>
      <c r="Z186" s="81">
        <v>13.25</v>
      </c>
      <c r="AA186" s="81">
        <v>13.25</v>
      </c>
      <c r="AB186" s="81">
        <v>13.250000000000002</v>
      </c>
      <c r="AC186" s="81">
        <v>13.25</v>
      </c>
      <c r="AD186" s="81">
        <v>13.25</v>
      </c>
      <c r="AE186" s="81">
        <v>13.250000000000002</v>
      </c>
      <c r="AF186" s="81">
        <v>13.250000000000002</v>
      </c>
      <c r="AG186" s="81">
        <v>13.250000000000002</v>
      </c>
      <c r="AH186" s="81">
        <v>13.25</v>
      </c>
      <c r="AI186" s="81">
        <v>13.250000000000002</v>
      </c>
      <c r="AJ186" s="81">
        <v>13.250000000000002</v>
      </c>
      <c r="AK186" s="81">
        <v>13.249999999999998</v>
      </c>
    </row>
    <row r="187" spans="1:37" ht="15" outlineLevel="2" x14ac:dyDescent="0.25">
      <c r="A187" s="82" t="s">
        <v>186</v>
      </c>
      <c r="B187" s="82" t="s">
        <v>177</v>
      </c>
      <c r="C187" s="82" t="s">
        <v>200</v>
      </c>
      <c r="D187" s="82" t="s">
        <v>191</v>
      </c>
      <c r="E187" s="83" t="s">
        <v>85</v>
      </c>
      <c r="F187" s="80" t="s">
        <v>223</v>
      </c>
      <c r="G187" s="81" t="s">
        <v>416</v>
      </c>
      <c r="H187" s="81" t="s">
        <v>416</v>
      </c>
      <c r="I187" s="81" t="s">
        <v>416</v>
      </c>
      <c r="J187" s="81" t="s">
        <v>416</v>
      </c>
      <c r="K187" s="81" t="s">
        <v>416</v>
      </c>
      <c r="L187" s="81" t="s">
        <v>416</v>
      </c>
      <c r="M187" s="81" t="s">
        <v>416</v>
      </c>
      <c r="N187" s="81" t="s">
        <v>416</v>
      </c>
      <c r="O187" s="81" t="s">
        <v>416</v>
      </c>
      <c r="P187" s="81" t="s">
        <v>416</v>
      </c>
      <c r="Q187" s="81" t="s">
        <v>416</v>
      </c>
      <c r="R187" s="81" t="s">
        <v>416</v>
      </c>
      <c r="S187" s="81">
        <v>7.4</v>
      </c>
      <c r="T187" s="81">
        <v>7.4000000000000012</v>
      </c>
      <c r="U187" s="81">
        <v>7.4000000000000012</v>
      </c>
      <c r="V187" s="81">
        <v>7.4000000000000012</v>
      </c>
      <c r="W187" s="81">
        <v>7.4</v>
      </c>
      <c r="X187" s="81">
        <v>7.3999999999999995</v>
      </c>
      <c r="Y187" s="81">
        <v>7.4000000000000012</v>
      </c>
      <c r="Z187" s="81">
        <v>7.3999999999999995</v>
      </c>
      <c r="AA187" s="81">
        <v>7.4000000000000012</v>
      </c>
      <c r="AB187" s="81">
        <v>7.3999999999999995</v>
      </c>
      <c r="AC187" s="81">
        <v>7.3999999999999995</v>
      </c>
      <c r="AD187" s="81">
        <v>7.4</v>
      </c>
      <c r="AE187" s="81">
        <v>7.4000000000000012</v>
      </c>
      <c r="AF187" s="81">
        <v>7.4000000000000012</v>
      </c>
      <c r="AG187" s="81">
        <v>7.4000000000000021</v>
      </c>
      <c r="AH187" s="81">
        <v>7.4000000000000012</v>
      </c>
      <c r="AI187" s="81">
        <v>7.3999999999999986</v>
      </c>
      <c r="AJ187" s="81">
        <v>7.4</v>
      </c>
      <c r="AK187" s="81">
        <v>7.3999999999999995</v>
      </c>
    </row>
    <row r="188" spans="1:37" ht="15" outlineLevel="2" x14ac:dyDescent="0.25">
      <c r="A188" s="79" t="s">
        <v>186</v>
      </c>
      <c r="B188" s="79" t="s">
        <v>177</v>
      </c>
      <c r="C188" s="79" t="s">
        <v>200</v>
      </c>
      <c r="D188" s="79" t="s">
        <v>192</v>
      </c>
      <c r="E188" s="80" t="s">
        <v>85</v>
      </c>
      <c r="F188" s="80" t="s">
        <v>223</v>
      </c>
      <c r="G188" s="81" t="s">
        <v>416</v>
      </c>
      <c r="H188" s="81" t="s">
        <v>416</v>
      </c>
      <c r="I188" s="81" t="s">
        <v>416</v>
      </c>
      <c r="J188" s="81" t="s">
        <v>416</v>
      </c>
      <c r="K188" s="81" t="s">
        <v>416</v>
      </c>
      <c r="L188" s="81" t="s">
        <v>416</v>
      </c>
      <c r="M188" s="81" t="s">
        <v>416</v>
      </c>
      <c r="N188" s="81" t="s">
        <v>416</v>
      </c>
      <c r="O188" s="81" t="s">
        <v>416</v>
      </c>
      <c r="P188" s="81" t="s">
        <v>416</v>
      </c>
      <c r="Q188" s="81" t="s">
        <v>416</v>
      </c>
      <c r="R188" s="81" t="s">
        <v>416</v>
      </c>
      <c r="S188" s="81" t="s">
        <v>416</v>
      </c>
      <c r="T188" s="81" t="s">
        <v>416</v>
      </c>
      <c r="U188" s="81" t="s">
        <v>416</v>
      </c>
      <c r="V188" s="81" t="s">
        <v>416</v>
      </c>
      <c r="W188" s="81">
        <v>19.600000000000001</v>
      </c>
      <c r="X188" s="81">
        <v>19.600000000000001</v>
      </c>
      <c r="Y188" s="81">
        <v>19.599999999999998</v>
      </c>
      <c r="Z188" s="81">
        <v>19.599999999999998</v>
      </c>
      <c r="AA188" s="81">
        <v>19.599999999999998</v>
      </c>
      <c r="AB188" s="81">
        <v>19.599999999999998</v>
      </c>
      <c r="AC188" s="81">
        <v>19.600000000000001</v>
      </c>
      <c r="AD188" s="81">
        <v>19.599999999999998</v>
      </c>
      <c r="AE188" s="81">
        <v>19.599999999999998</v>
      </c>
      <c r="AF188" s="81">
        <v>19.600000000000001</v>
      </c>
      <c r="AG188" s="81">
        <v>19.599999999999998</v>
      </c>
      <c r="AH188" s="81">
        <v>19.600000000000001</v>
      </c>
      <c r="AI188" s="81">
        <v>19.600000000000001</v>
      </c>
      <c r="AJ188" s="81">
        <v>19.600000000000001</v>
      </c>
      <c r="AK188" s="81">
        <v>19.600000000000001</v>
      </c>
    </row>
    <row r="189" spans="1:37" ht="15" outlineLevel="2" x14ac:dyDescent="0.25">
      <c r="A189" s="82" t="s">
        <v>186</v>
      </c>
      <c r="B189" s="82" t="s">
        <v>177</v>
      </c>
      <c r="C189" s="82" t="s">
        <v>200</v>
      </c>
      <c r="D189" s="82" t="s">
        <v>193</v>
      </c>
      <c r="E189" s="83" t="s">
        <v>85</v>
      </c>
      <c r="F189" s="80" t="s">
        <v>223</v>
      </c>
      <c r="G189" s="81" t="s">
        <v>416</v>
      </c>
      <c r="H189" s="81" t="s">
        <v>416</v>
      </c>
      <c r="I189" s="81" t="s">
        <v>416</v>
      </c>
      <c r="J189" s="81" t="s">
        <v>416</v>
      </c>
      <c r="K189" s="81" t="s">
        <v>416</v>
      </c>
      <c r="L189" s="81" t="s">
        <v>416</v>
      </c>
      <c r="M189" s="81" t="s">
        <v>416</v>
      </c>
      <c r="N189" s="81" t="s">
        <v>416</v>
      </c>
      <c r="O189" s="81" t="s">
        <v>416</v>
      </c>
      <c r="P189" s="81" t="s">
        <v>416</v>
      </c>
      <c r="Q189" s="81" t="s">
        <v>416</v>
      </c>
      <c r="R189" s="81" t="s">
        <v>416</v>
      </c>
      <c r="S189" s="81" t="s">
        <v>416</v>
      </c>
      <c r="T189" s="81" t="s">
        <v>416</v>
      </c>
      <c r="U189" s="81" t="s">
        <v>416</v>
      </c>
      <c r="V189" s="81" t="s">
        <v>416</v>
      </c>
      <c r="W189" s="81" t="s">
        <v>416</v>
      </c>
      <c r="X189" s="81" t="s">
        <v>416</v>
      </c>
      <c r="Y189" s="81" t="s">
        <v>416</v>
      </c>
      <c r="Z189" s="81" t="s">
        <v>416</v>
      </c>
      <c r="AA189" s="81" t="s">
        <v>416</v>
      </c>
      <c r="AB189" s="81">
        <v>56.2</v>
      </c>
      <c r="AC189" s="81">
        <v>56.20000000000001</v>
      </c>
      <c r="AD189" s="81">
        <v>56.199999999999989</v>
      </c>
      <c r="AE189" s="81">
        <v>56.199999999999996</v>
      </c>
      <c r="AF189" s="81">
        <v>56.199999999999996</v>
      </c>
      <c r="AG189" s="81">
        <v>56.2</v>
      </c>
      <c r="AH189" s="81">
        <v>56.200000000000017</v>
      </c>
      <c r="AI189" s="81">
        <v>56.2</v>
      </c>
      <c r="AJ189" s="81">
        <v>56.2</v>
      </c>
      <c r="AK189" s="81">
        <v>56.199999999999989</v>
      </c>
    </row>
    <row r="190" spans="1:37" ht="15" outlineLevel="2" x14ac:dyDescent="0.25">
      <c r="A190" s="79" t="s">
        <v>186</v>
      </c>
      <c r="B190" s="79" t="s">
        <v>177</v>
      </c>
      <c r="C190" s="79" t="s">
        <v>200</v>
      </c>
      <c r="D190" s="79" t="s">
        <v>194</v>
      </c>
      <c r="E190" s="80" t="s">
        <v>85</v>
      </c>
      <c r="F190" s="80" t="s">
        <v>223</v>
      </c>
      <c r="G190" s="81" t="s">
        <v>416</v>
      </c>
      <c r="H190" s="81" t="s">
        <v>416</v>
      </c>
      <c r="I190" s="81" t="s">
        <v>416</v>
      </c>
      <c r="J190" s="81" t="s">
        <v>416</v>
      </c>
      <c r="K190" s="81" t="s">
        <v>416</v>
      </c>
      <c r="L190" s="81" t="s">
        <v>416</v>
      </c>
      <c r="M190" s="81" t="s">
        <v>416</v>
      </c>
      <c r="N190" s="81" t="s">
        <v>416</v>
      </c>
      <c r="O190" s="81" t="s">
        <v>416</v>
      </c>
      <c r="P190" s="81" t="s">
        <v>416</v>
      </c>
      <c r="Q190" s="81" t="s">
        <v>416</v>
      </c>
      <c r="R190" s="81" t="s">
        <v>416</v>
      </c>
      <c r="S190" s="81" t="s">
        <v>416</v>
      </c>
      <c r="T190" s="81" t="s">
        <v>416</v>
      </c>
      <c r="U190" s="81" t="s">
        <v>416</v>
      </c>
      <c r="V190" s="81" t="s">
        <v>416</v>
      </c>
      <c r="W190" s="81" t="s">
        <v>416</v>
      </c>
      <c r="X190" s="81" t="s">
        <v>416</v>
      </c>
      <c r="Y190" s="81" t="s">
        <v>416</v>
      </c>
      <c r="Z190" s="81" t="s">
        <v>416</v>
      </c>
      <c r="AA190" s="81" t="s">
        <v>416</v>
      </c>
      <c r="AB190" s="81" t="s">
        <v>416</v>
      </c>
      <c r="AC190" s="81" t="s">
        <v>416</v>
      </c>
      <c r="AD190" s="81" t="s">
        <v>416</v>
      </c>
      <c r="AE190" s="81" t="s">
        <v>416</v>
      </c>
      <c r="AF190" s="81">
        <v>54.550000000000004</v>
      </c>
      <c r="AG190" s="81">
        <v>54.550000000000004</v>
      </c>
      <c r="AH190" s="81">
        <v>54.550000000000011</v>
      </c>
      <c r="AI190" s="81">
        <v>54.550000000000004</v>
      </c>
      <c r="AJ190" s="81">
        <v>54.550000000000011</v>
      </c>
      <c r="AK190" s="81">
        <v>54.55</v>
      </c>
    </row>
    <row r="191" spans="1:37" ht="15" outlineLevel="2" x14ac:dyDescent="0.25">
      <c r="A191" s="82" t="s">
        <v>186</v>
      </c>
      <c r="B191" s="82" t="s">
        <v>177</v>
      </c>
      <c r="C191" s="82" t="s">
        <v>201</v>
      </c>
      <c r="D191" s="82" t="s">
        <v>114</v>
      </c>
      <c r="E191" s="83" t="s">
        <v>85</v>
      </c>
      <c r="F191" s="80" t="s">
        <v>223</v>
      </c>
      <c r="G191" s="81">
        <v>29.999999999999996</v>
      </c>
      <c r="H191" s="81">
        <v>29.999999999999996</v>
      </c>
      <c r="I191" s="81">
        <v>29.999999999999996</v>
      </c>
      <c r="J191" s="81">
        <v>29.999999999999996</v>
      </c>
      <c r="K191" s="81">
        <v>29.999999999999996</v>
      </c>
      <c r="L191" s="81">
        <v>29.999999999999996</v>
      </c>
      <c r="M191" s="81">
        <v>29.999999999999989</v>
      </c>
      <c r="N191" s="81">
        <v>29.999999999999996</v>
      </c>
      <c r="O191" s="81">
        <v>29.999999999999996</v>
      </c>
      <c r="P191" s="81">
        <v>29.999999999999996</v>
      </c>
      <c r="Q191" s="81">
        <v>30.000000000000004</v>
      </c>
      <c r="R191" s="81">
        <v>29.999999999999996</v>
      </c>
      <c r="S191" s="81">
        <v>29.999999999999989</v>
      </c>
      <c r="T191" s="81">
        <v>29.999999999999989</v>
      </c>
      <c r="U191" s="81">
        <v>29.999999999999996</v>
      </c>
      <c r="V191" s="81">
        <v>29.999999999999996</v>
      </c>
      <c r="W191" s="81">
        <v>29.999999999999989</v>
      </c>
      <c r="X191" s="81">
        <v>29.999999999999996</v>
      </c>
      <c r="Y191" s="81">
        <v>29.999999999999996</v>
      </c>
      <c r="Z191" s="81">
        <v>29.999999999999996</v>
      </c>
      <c r="AA191" s="81">
        <v>29.999999999999996</v>
      </c>
      <c r="AB191" s="81">
        <v>29.999999999999996</v>
      </c>
      <c r="AC191" s="81">
        <v>30.000000000000004</v>
      </c>
      <c r="AD191" s="81">
        <v>29.999999999999996</v>
      </c>
      <c r="AE191" s="81">
        <v>29.999999999999996</v>
      </c>
      <c r="AF191" s="81">
        <v>29.999999999999989</v>
      </c>
      <c r="AG191" s="81">
        <v>29.999999999999989</v>
      </c>
      <c r="AH191" s="81">
        <v>29.999999999999996</v>
      </c>
      <c r="AI191" s="81">
        <v>29.999999999999989</v>
      </c>
      <c r="AJ191" s="81">
        <v>30.000000000000004</v>
      </c>
      <c r="AK191" s="81">
        <v>29.999999999999996</v>
      </c>
    </row>
    <row r="192" spans="1:37" ht="15" outlineLevel="2" x14ac:dyDescent="0.25">
      <c r="A192" s="79" t="s">
        <v>186</v>
      </c>
      <c r="B192" s="79" t="s">
        <v>177</v>
      </c>
      <c r="C192" s="79" t="s">
        <v>201</v>
      </c>
      <c r="D192" s="79" t="s">
        <v>189</v>
      </c>
      <c r="E192" s="80" t="s">
        <v>85</v>
      </c>
      <c r="F192" s="80" t="s">
        <v>223</v>
      </c>
      <c r="G192" s="81" t="s">
        <v>416</v>
      </c>
      <c r="H192" s="81" t="s">
        <v>416</v>
      </c>
      <c r="I192" s="81" t="s">
        <v>416</v>
      </c>
      <c r="J192" s="81" t="s">
        <v>416</v>
      </c>
      <c r="K192" s="81" t="s">
        <v>416</v>
      </c>
      <c r="L192" s="81">
        <v>13.250000000000002</v>
      </c>
      <c r="M192" s="81">
        <v>13.25</v>
      </c>
      <c r="N192" s="81">
        <v>13.25</v>
      </c>
      <c r="O192" s="81">
        <v>13.250000000000002</v>
      </c>
      <c r="P192" s="81">
        <v>13.250000000000002</v>
      </c>
      <c r="Q192" s="81">
        <v>13.250000000000002</v>
      </c>
      <c r="R192" s="81">
        <v>13.250000000000002</v>
      </c>
      <c r="S192" s="81">
        <v>13.250000000000002</v>
      </c>
      <c r="T192" s="81">
        <v>13.25</v>
      </c>
      <c r="U192" s="81">
        <v>13.250000000000002</v>
      </c>
      <c r="V192" s="81">
        <v>13.250000000000002</v>
      </c>
      <c r="W192" s="81">
        <v>13.25</v>
      </c>
      <c r="X192" s="81">
        <v>13.249999999999998</v>
      </c>
      <c r="Y192" s="81">
        <v>13.250000000000004</v>
      </c>
      <c r="Z192" s="81">
        <v>13.250000000000002</v>
      </c>
      <c r="AA192" s="81">
        <v>13.250000000000004</v>
      </c>
      <c r="AB192" s="81">
        <v>13.250000000000002</v>
      </c>
      <c r="AC192" s="81">
        <v>13.25</v>
      </c>
      <c r="AD192" s="81">
        <v>13.25</v>
      </c>
      <c r="AE192" s="81">
        <v>13.25</v>
      </c>
      <c r="AF192" s="81">
        <v>13.250000000000002</v>
      </c>
      <c r="AG192" s="81">
        <v>13.250000000000002</v>
      </c>
      <c r="AH192" s="81">
        <v>13.25</v>
      </c>
      <c r="AI192" s="81">
        <v>13.249999999999998</v>
      </c>
      <c r="AJ192" s="81">
        <v>13.250000000000002</v>
      </c>
      <c r="AK192" s="81">
        <v>13.25</v>
      </c>
    </row>
    <row r="193" spans="1:37" ht="15" outlineLevel="2" x14ac:dyDescent="0.25">
      <c r="A193" s="82" t="s">
        <v>186</v>
      </c>
      <c r="B193" s="82" t="s">
        <v>177</v>
      </c>
      <c r="C193" s="82" t="s">
        <v>201</v>
      </c>
      <c r="D193" s="82" t="s">
        <v>190</v>
      </c>
      <c r="E193" s="83" t="s">
        <v>85</v>
      </c>
      <c r="F193" s="80" t="s">
        <v>223</v>
      </c>
      <c r="G193" s="81" t="s">
        <v>416</v>
      </c>
      <c r="H193" s="81" t="s">
        <v>416</v>
      </c>
      <c r="I193" s="81" t="s">
        <v>416</v>
      </c>
      <c r="J193" s="81" t="s">
        <v>416</v>
      </c>
      <c r="K193" s="81" t="s">
        <v>416</v>
      </c>
      <c r="L193" s="81" t="s">
        <v>416</v>
      </c>
      <c r="M193" s="81" t="s">
        <v>416</v>
      </c>
      <c r="N193" s="81" t="s">
        <v>416</v>
      </c>
      <c r="O193" s="81">
        <v>13.250000000000002</v>
      </c>
      <c r="P193" s="81">
        <v>13.25</v>
      </c>
      <c r="Q193" s="81">
        <v>13.250000000000002</v>
      </c>
      <c r="R193" s="81">
        <v>13.249999999999998</v>
      </c>
      <c r="S193" s="81">
        <v>13.250000000000002</v>
      </c>
      <c r="T193" s="81">
        <v>13.25</v>
      </c>
      <c r="U193" s="81">
        <v>13.250000000000004</v>
      </c>
      <c r="V193" s="81">
        <v>13.250000000000002</v>
      </c>
      <c r="W193" s="81">
        <v>13.250000000000002</v>
      </c>
      <c r="X193" s="81">
        <v>13.250000000000002</v>
      </c>
      <c r="Y193" s="81">
        <v>13.25</v>
      </c>
      <c r="Z193" s="81">
        <v>13.250000000000002</v>
      </c>
      <c r="AA193" s="81">
        <v>13.25</v>
      </c>
      <c r="AB193" s="81">
        <v>13.250000000000002</v>
      </c>
      <c r="AC193" s="81">
        <v>13.250000000000002</v>
      </c>
      <c r="AD193" s="81">
        <v>13.25</v>
      </c>
      <c r="AE193" s="81">
        <v>13.249999999999998</v>
      </c>
      <c r="AF193" s="81">
        <v>13.250000000000002</v>
      </c>
      <c r="AG193" s="81">
        <v>13.25</v>
      </c>
      <c r="AH193" s="81">
        <v>13.250000000000002</v>
      </c>
      <c r="AI193" s="81">
        <v>13.25</v>
      </c>
      <c r="AJ193" s="81">
        <v>13.250000000000002</v>
      </c>
      <c r="AK193" s="81">
        <v>13.25</v>
      </c>
    </row>
    <row r="194" spans="1:37" ht="15" outlineLevel="2" x14ac:dyDescent="0.25">
      <c r="A194" s="79" t="s">
        <v>186</v>
      </c>
      <c r="B194" s="79" t="s">
        <v>177</v>
      </c>
      <c r="C194" s="79" t="s">
        <v>201</v>
      </c>
      <c r="D194" s="79" t="s">
        <v>191</v>
      </c>
      <c r="E194" s="80" t="s">
        <v>85</v>
      </c>
      <c r="F194" s="80" t="s">
        <v>223</v>
      </c>
      <c r="G194" s="81" t="s">
        <v>416</v>
      </c>
      <c r="H194" s="81" t="s">
        <v>416</v>
      </c>
      <c r="I194" s="81" t="s">
        <v>416</v>
      </c>
      <c r="J194" s="81" t="s">
        <v>416</v>
      </c>
      <c r="K194" s="81" t="s">
        <v>416</v>
      </c>
      <c r="L194" s="81" t="s">
        <v>416</v>
      </c>
      <c r="M194" s="81" t="s">
        <v>416</v>
      </c>
      <c r="N194" s="81" t="s">
        <v>416</v>
      </c>
      <c r="O194" s="81" t="s">
        <v>416</v>
      </c>
      <c r="P194" s="81" t="s">
        <v>416</v>
      </c>
      <c r="Q194" s="81" t="s">
        <v>416</v>
      </c>
      <c r="R194" s="81" t="s">
        <v>416</v>
      </c>
      <c r="S194" s="81">
        <v>7.4000000000000012</v>
      </c>
      <c r="T194" s="81">
        <v>7.4000000000000012</v>
      </c>
      <c r="U194" s="81">
        <v>7.4</v>
      </c>
      <c r="V194" s="81">
        <v>7.4000000000000012</v>
      </c>
      <c r="W194" s="81">
        <v>7.3999999999999995</v>
      </c>
      <c r="X194" s="81">
        <v>7.3999999999999986</v>
      </c>
      <c r="Y194" s="81">
        <v>7.4000000000000012</v>
      </c>
      <c r="Z194" s="81">
        <v>7.4000000000000012</v>
      </c>
      <c r="AA194" s="81">
        <v>7.4000000000000021</v>
      </c>
      <c r="AB194" s="81">
        <v>7.3999999999999995</v>
      </c>
      <c r="AC194" s="81">
        <v>7.4000000000000012</v>
      </c>
      <c r="AD194" s="81">
        <v>7.4000000000000012</v>
      </c>
      <c r="AE194" s="81">
        <v>7.4000000000000021</v>
      </c>
      <c r="AF194" s="81">
        <v>7.3999999999999995</v>
      </c>
      <c r="AG194" s="81">
        <v>7.4</v>
      </c>
      <c r="AH194" s="81">
        <v>7.4000000000000012</v>
      </c>
      <c r="AI194" s="81">
        <v>7.4</v>
      </c>
      <c r="AJ194" s="81">
        <v>7.4000000000000021</v>
      </c>
      <c r="AK194" s="81">
        <v>7.4</v>
      </c>
    </row>
    <row r="195" spans="1:37" ht="15" outlineLevel="2" x14ac:dyDescent="0.25">
      <c r="A195" s="82" t="s">
        <v>186</v>
      </c>
      <c r="B195" s="82" t="s">
        <v>177</v>
      </c>
      <c r="C195" s="82" t="s">
        <v>201</v>
      </c>
      <c r="D195" s="82" t="s">
        <v>192</v>
      </c>
      <c r="E195" s="83" t="s">
        <v>85</v>
      </c>
      <c r="F195" s="80" t="s">
        <v>223</v>
      </c>
      <c r="G195" s="81" t="s">
        <v>416</v>
      </c>
      <c r="H195" s="81" t="s">
        <v>416</v>
      </c>
      <c r="I195" s="81" t="s">
        <v>416</v>
      </c>
      <c r="J195" s="81" t="s">
        <v>416</v>
      </c>
      <c r="K195" s="81" t="s">
        <v>416</v>
      </c>
      <c r="L195" s="81" t="s">
        <v>416</v>
      </c>
      <c r="M195" s="81" t="s">
        <v>416</v>
      </c>
      <c r="N195" s="81" t="s">
        <v>416</v>
      </c>
      <c r="O195" s="81" t="s">
        <v>416</v>
      </c>
      <c r="P195" s="81" t="s">
        <v>416</v>
      </c>
      <c r="Q195" s="81" t="s">
        <v>416</v>
      </c>
      <c r="R195" s="81" t="s">
        <v>416</v>
      </c>
      <c r="S195" s="81" t="s">
        <v>416</v>
      </c>
      <c r="T195" s="81" t="s">
        <v>416</v>
      </c>
      <c r="U195" s="81" t="s">
        <v>416</v>
      </c>
      <c r="V195" s="81" t="s">
        <v>416</v>
      </c>
      <c r="W195" s="81">
        <v>19.600000000000001</v>
      </c>
      <c r="X195" s="81">
        <v>19.600000000000001</v>
      </c>
      <c r="Y195" s="81">
        <v>19.600000000000001</v>
      </c>
      <c r="Z195" s="81">
        <v>19.599999999999998</v>
      </c>
      <c r="AA195" s="81">
        <v>19.600000000000001</v>
      </c>
      <c r="AB195" s="81">
        <v>19.600000000000005</v>
      </c>
      <c r="AC195" s="81">
        <v>19.600000000000001</v>
      </c>
      <c r="AD195" s="81">
        <v>19.599999999999998</v>
      </c>
      <c r="AE195" s="81">
        <v>19.599999999999991</v>
      </c>
      <c r="AF195" s="81">
        <v>19.600000000000005</v>
      </c>
      <c r="AG195" s="81">
        <v>19.600000000000001</v>
      </c>
      <c r="AH195" s="81">
        <v>19.600000000000001</v>
      </c>
      <c r="AI195" s="81">
        <v>19.600000000000001</v>
      </c>
      <c r="AJ195" s="81">
        <v>19.600000000000001</v>
      </c>
      <c r="AK195" s="81">
        <v>19.600000000000001</v>
      </c>
    </row>
    <row r="196" spans="1:37" ht="15" outlineLevel="2" x14ac:dyDescent="0.25">
      <c r="A196" s="79" t="s">
        <v>186</v>
      </c>
      <c r="B196" s="79" t="s">
        <v>177</v>
      </c>
      <c r="C196" s="79" t="s">
        <v>201</v>
      </c>
      <c r="D196" s="79" t="s">
        <v>193</v>
      </c>
      <c r="E196" s="80" t="s">
        <v>85</v>
      </c>
      <c r="F196" s="80" t="s">
        <v>223</v>
      </c>
      <c r="G196" s="81" t="s">
        <v>416</v>
      </c>
      <c r="H196" s="81" t="s">
        <v>416</v>
      </c>
      <c r="I196" s="81" t="s">
        <v>416</v>
      </c>
      <c r="J196" s="81" t="s">
        <v>416</v>
      </c>
      <c r="K196" s="81" t="s">
        <v>416</v>
      </c>
      <c r="L196" s="81" t="s">
        <v>416</v>
      </c>
      <c r="M196" s="81" t="s">
        <v>416</v>
      </c>
      <c r="N196" s="81" t="s">
        <v>416</v>
      </c>
      <c r="O196" s="81" t="s">
        <v>416</v>
      </c>
      <c r="P196" s="81" t="s">
        <v>416</v>
      </c>
      <c r="Q196" s="81" t="s">
        <v>416</v>
      </c>
      <c r="R196" s="81" t="s">
        <v>416</v>
      </c>
      <c r="S196" s="81" t="s">
        <v>416</v>
      </c>
      <c r="T196" s="81" t="s">
        <v>416</v>
      </c>
      <c r="U196" s="81" t="s">
        <v>416</v>
      </c>
      <c r="V196" s="81" t="s">
        <v>416</v>
      </c>
      <c r="W196" s="81" t="s">
        <v>416</v>
      </c>
      <c r="X196" s="81" t="s">
        <v>416</v>
      </c>
      <c r="Y196" s="81" t="s">
        <v>416</v>
      </c>
      <c r="Z196" s="81" t="s">
        <v>416</v>
      </c>
      <c r="AA196" s="81" t="s">
        <v>416</v>
      </c>
      <c r="AB196" s="81">
        <v>56.20000000000001</v>
      </c>
      <c r="AC196" s="81">
        <v>56.20000000000001</v>
      </c>
      <c r="AD196" s="81">
        <v>56.200000000000017</v>
      </c>
      <c r="AE196" s="81">
        <v>56.2</v>
      </c>
      <c r="AF196" s="81">
        <v>56.200000000000017</v>
      </c>
      <c r="AG196" s="81">
        <v>56.200000000000017</v>
      </c>
      <c r="AH196" s="81">
        <v>56.199999999999996</v>
      </c>
      <c r="AI196" s="81">
        <v>56.199999999999989</v>
      </c>
      <c r="AJ196" s="81">
        <v>56.20000000000001</v>
      </c>
      <c r="AK196" s="81">
        <v>56.20000000000001</v>
      </c>
    </row>
    <row r="197" spans="1:37" ht="15" outlineLevel="2" x14ac:dyDescent="0.25">
      <c r="A197" s="82" t="s">
        <v>186</v>
      </c>
      <c r="B197" s="82" t="s">
        <v>177</v>
      </c>
      <c r="C197" s="82" t="s">
        <v>201</v>
      </c>
      <c r="D197" s="82" t="s">
        <v>194</v>
      </c>
      <c r="E197" s="83" t="s">
        <v>85</v>
      </c>
      <c r="F197" s="80" t="s">
        <v>223</v>
      </c>
      <c r="G197" s="81" t="s">
        <v>416</v>
      </c>
      <c r="H197" s="81" t="s">
        <v>416</v>
      </c>
      <c r="I197" s="81" t="s">
        <v>416</v>
      </c>
      <c r="J197" s="81" t="s">
        <v>416</v>
      </c>
      <c r="K197" s="81" t="s">
        <v>416</v>
      </c>
      <c r="L197" s="81" t="s">
        <v>416</v>
      </c>
      <c r="M197" s="81" t="s">
        <v>416</v>
      </c>
      <c r="N197" s="81" t="s">
        <v>416</v>
      </c>
      <c r="O197" s="81" t="s">
        <v>416</v>
      </c>
      <c r="P197" s="81" t="s">
        <v>416</v>
      </c>
      <c r="Q197" s="81" t="s">
        <v>416</v>
      </c>
      <c r="R197" s="81" t="s">
        <v>416</v>
      </c>
      <c r="S197" s="81" t="s">
        <v>416</v>
      </c>
      <c r="T197" s="81" t="s">
        <v>416</v>
      </c>
      <c r="U197" s="81" t="s">
        <v>416</v>
      </c>
      <c r="V197" s="81" t="s">
        <v>416</v>
      </c>
      <c r="W197" s="81" t="s">
        <v>416</v>
      </c>
      <c r="X197" s="81" t="s">
        <v>416</v>
      </c>
      <c r="Y197" s="81" t="s">
        <v>416</v>
      </c>
      <c r="Z197" s="81" t="s">
        <v>416</v>
      </c>
      <c r="AA197" s="81" t="s">
        <v>416</v>
      </c>
      <c r="AB197" s="81" t="s">
        <v>416</v>
      </c>
      <c r="AC197" s="81" t="s">
        <v>416</v>
      </c>
      <c r="AD197" s="81" t="s">
        <v>416</v>
      </c>
      <c r="AE197" s="81" t="s">
        <v>416</v>
      </c>
      <c r="AF197" s="81">
        <v>54.550000000000004</v>
      </c>
      <c r="AG197" s="81">
        <v>54.550000000000004</v>
      </c>
      <c r="AH197" s="81">
        <v>54.55</v>
      </c>
      <c r="AI197" s="81">
        <v>54.54999999999999</v>
      </c>
      <c r="AJ197" s="81">
        <v>54.550000000000011</v>
      </c>
      <c r="AK197" s="81">
        <v>54.549999999999983</v>
      </c>
    </row>
    <row r="198" spans="1:37" ht="15" outlineLevel="2" x14ac:dyDescent="0.25">
      <c r="A198" s="79" t="s">
        <v>186</v>
      </c>
      <c r="B198" s="79" t="s">
        <v>177</v>
      </c>
      <c r="C198" s="79" t="s">
        <v>202</v>
      </c>
      <c r="D198" s="79" t="s">
        <v>114</v>
      </c>
      <c r="E198" s="80" t="s">
        <v>85</v>
      </c>
      <c r="F198" s="80" t="s">
        <v>223</v>
      </c>
      <c r="G198" s="81">
        <v>29.999999999999996</v>
      </c>
      <c r="H198" s="81">
        <v>29.999999999999996</v>
      </c>
      <c r="I198" s="81">
        <v>29.999999999999996</v>
      </c>
      <c r="J198" s="81">
        <v>29.999999999999996</v>
      </c>
      <c r="K198" s="81">
        <v>30.000000000000004</v>
      </c>
      <c r="L198" s="81">
        <v>30.000000000000004</v>
      </c>
      <c r="M198" s="81">
        <v>29.999999999999989</v>
      </c>
      <c r="N198" s="81">
        <v>29.999999999999996</v>
      </c>
      <c r="O198" s="81">
        <v>30.000000000000004</v>
      </c>
      <c r="P198" s="81">
        <v>29.999999999999996</v>
      </c>
      <c r="Q198" s="81">
        <v>30.000000000000004</v>
      </c>
      <c r="R198" s="81">
        <v>29.999999999999996</v>
      </c>
      <c r="S198" s="81">
        <v>29.999999999999996</v>
      </c>
      <c r="T198" s="81">
        <v>29.999999999999996</v>
      </c>
      <c r="U198" s="81">
        <v>29.999999999999996</v>
      </c>
      <c r="V198" s="81">
        <v>29.999999999999989</v>
      </c>
      <c r="W198" s="81">
        <v>29.999999999999996</v>
      </c>
      <c r="X198" s="81">
        <v>29.999999999999996</v>
      </c>
      <c r="Y198" s="81">
        <v>29.999999999999996</v>
      </c>
      <c r="Z198" s="81">
        <v>29.999999999999996</v>
      </c>
      <c r="AA198" s="81">
        <v>30.000000000000004</v>
      </c>
      <c r="AB198" s="81">
        <v>29.999999999999996</v>
      </c>
      <c r="AC198" s="81">
        <v>30.000000000000004</v>
      </c>
      <c r="AD198" s="81">
        <v>29.999999999999996</v>
      </c>
      <c r="AE198" s="81">
        <v>30.000000000000004</v>
      </c>
      <c r="AF198" s="81">
        <v>30.000000000000004</v>
      </c>
      <c r="AG198" s="81">
        <v>29.999999999999996</v>
      </c>
      <c r="AH198" s="81">
        <v>29.999999999999996</v>
      </c>
      <c r="AI198" s="81">
        <v>29.999999999999996</v>
      </c>
      <c r="AJ198" s="81">
        <v>29.999999999999996</v>
      </c>
      <c r="AK198" s="81">
        <v>29.999999999999996</v>
      </c>
    </row>
    <row r="199" spans="1:37" ht="15" outlineLevel="2" x14ac:dyDescent="0.25">
      <c r="A199" s="82" t="s">
        <v>186</v>
      </c>
      <c r="B199" s="82" t="s">
        <v>177</v>
      </c>
      <c r="C199" s="82" t="s">
        <v>202</v>
      </c>
      <c r="D199" s="82" t="s">
        <v>189</v>
      </c>
      <c r="E199" s="83" t="s">
        <v>85</v>
      </c>
      <c r="F199" s="80" t="s">
        <v>223</v>
      </c>
      <c r="G199" s="81" t="s">
        <v>416</v>
      </c>
      <c r="H199" s="81" t="s">
        <v>416</v>
      </c>
      <c r="I199" s="81" t="s">
        <v>416</v>
      </c>
      <c r="J199" s="81" t="s">
        <v>416</v>
      </c>
      <c r="K199" s="81" t="s">
        <v>416</v>
      </c>
      <c r="L199" s="81">
        <v>14.25</v>
      </c>
      <c r="M199" s="81">
        <v>14.25</v>
      </c>
      <c r="N199" s="81">
        <v>14.250000000000002</v>
      </c>
      <c r="O199" s="81">
        <v>14.249999999999998</v>
      </c>
      <c r="P199" s="81">
        <v>14.249999999999995</v>
      </c>
      <c r="Q199" s="81">
        <v>14.25</v>
      </c>
      <c r="R199" s="81">
        <v>14.250000000000002</v>
      </c>
      <c r="S199" s="81">
        <v>14.25</v>
      </c>
      <c r="T199" s="81">
        <v>14.249999999999998</v>
      </c>
      <c r="U199" s="81">
        <v>14.249999999999998</v>
      </c>
      <c r="V199" s="81">
        <v>14.249999999999998</v>
      </c>
      <c r="W199" s="81">
        <v>14.25</v>
      </c>
      <c r="X199" s="81">
        <v>14.249999999999996</v>
      </c>
      <c r="Y199" s="81">
        <v>14.25</v>
      </c>
      <c r="Z199" s="81">
        <v>14.25</v>
      </c>
      <c r="AA199" s="81">
        <v>14.25</v>
      </c>
      <c r="AB199" s="81">
        <v>14.249999999999996</v>
      </c>
      <c r="AC199" s="81">
        <v>14.25</v>
      </c>
      <c r="AD199" s="81">
        <v>14.25</v>
      </c>
      <c r="AE199" s="81">
        <v>14.249999999999995</v>
      </c>
      <c r="AF199" s="81">
        <v>14.249999999999998</v>
      </c>
      <c r="AG199" s="81">
        <v>14.249999999999998</v>
      </c>
      <c r="AH199" s="81">
        <v>14.249999999999998</v>
      </c>
      <c r="AI199" s="81">
        <v>14.249999999999998</v>
      </c>
      <c r="AJ199" s="81">
        <v>14.25</v>
      </c>
      <c r="AK199" s="81">
        <v>14.25</v>
      </c>
    </row>
    <row r="200" spans="1:37" ht="15" outlineLevel="2" x14ac:dyDescent="0.25">
      <c r="A200" s="79" t="s">
        <v>186</v>
      </c>
      <c r="B200" s="79" t="s">
        <v>177</v>
      </c>
      <c r="C200" s="79" t="s">
        <v>202</v>
      </c>
      <c r="D200" s="79" t="s">
        <v>190</v>
      </c>
      <c r="E200" s="80" t="s">
        <v>85</v>
      </c>
      <c r="F200" s="80" t="s">
        <v>223</v>
      </c>
      <c r="G200" s="81" t="s">
        <v>416</v>
      </c>
      <c r="H200" s="81" t="s">
        <v>416</v>
      </c>
      <c r="I200" s="81" t="s">
        <v>416</v>
      </c>
      <c r="J200" s="81" t="s">
        <v>416</v>
      </c>
      <c r="K200" s="81" t="s">
        <v>416</v>
      </c>
      <c r="L200" s="81" t="s">
        <v>416</v>
      </c>
      <c r="M200" s="81" t="s">
        <v>416</v>
      </c>
      <c r="N200" s="81" t="s">
        <v>416</v>
      </c>
      <c r="O200" s="81">
        <v>13.95</v>
      </c>
      <c r="P200" s="81">
        <v>13.95</v>
      </c>
      <c r="Q200" s="81">
        <v>13.95</v>
      </c>
      <c r="R200" s="81">
        <v>13.95</v>
      </c>
      <c r="S200" s="81">
        <v>13.950000000000001</v>
      </c>
      <c r="T200" s="81">
        <v>13.95</v>
      </c>
      <c r="U200" s="81">
        <v>13.95</v>
      </c>
      <c r="V200" s="81">
        <v>13.950000000000001</v>
      </c>
      <c r="W200" s="81">
        <v>13.95</v>
      </c>
      <c r="X200" s="81">
        <v>13.949999999999998</v>
      </c>
      <c r="Y200" s="81">
        <v>13.949999999999998</v>
      </c>
      <c r="Z200" s="81">
        <v>13.95</v>
      </c>
      <c r="AA200" s="81">
        <v>13.95</v>
      </c>
      <c r="AB200" s="81">
        <v>13.950000000000001</v>
      </c>
      <c r="AC200" s="81">
        <v>13.95</v>
      </c>
      <c r="AD200" s="81">
        <v>13.95</v>
      </c>
      <c r="AE200" s="81">
        <v>13.95</v>
      </c>
      <c r="AF200" s="81">
        <v>13.95</v>
      </c>
      <c r="AG200" s="81">
        <v>13.949999999999998</v>
      </c>
      <c r="AH200" s="81">
        <v>13.95</v>
      </c>
      <c r="AI200" s="81">
        <v>13.95</v>
      </c>
      <c r="AJ200" s="81">
        <v>13.950000000000001</v>
      </c>
      <c r="AK200" s="81">
        <v>13.949999999999996</v>
      </c>
    </row>
    <row r="201" spans="1:37" ht="15" outlineLevel="2" x14ac:dyDescent="0.25">
      <c r="A201" s="82" t="s">
        <v>186</v>
      </c>
      <c r="B201" s="82" t="s">
        <v>177</v>
      </c>
      <c r="C201" s="82" t="s">
        <v>202</v>
      </c>
      <c r="D201" s="82" t="s">
        <v>191</v>
      </c>
      <c r="E201" s="83" t="s">
        <v>85</v>
      </c>
      <c r="F201" s="80" t="s">
        <v>223</v>
      </c>
      <c r="G201" s="81" t="s">
        <v>416</v>
      </c>
      <c r="H201" s="81" t="s">
        <v>416</v>
      </c>
      <c r="I201" s="81" t="s">
        <v>416</v>
      </c>
      <c r="J201" s="81" t="s">
        <v>416</v>
      </c>
      <c r="K201" s="81" t="s">
        <v>416</v>
      </c>
      <c r="L201" s="81" t="s">
        <v>416</v>
      </c>
      <c r="M201" s="81" t="s">
        <v>416</v>
      </c>
      <c r="N201" s="81" t="s">
        <v>416</v>
      </c>
      <c r="O201" s="81" t="s">
        <v>416</v>
      </c>
      <c r="P201" s="81" t="s">
        <v>416</v>
      </c>
      <c r="Q201" s="81" t="s">
        <v>416</v>
      </c>
      <c r="R201" s="81" t="s">
        <v>416</v>
      </c>
      <c r="S201" s="81">
        <v>8.4</v>
      </c>
      <c r="T201" s="81">
        <v>8.4</v>
      </c>
      <c r="U201" s="81">
        <v>8.4</v>
      </c>
      <c r="V201" s="81">
        <v>8.3999999999999986</v>
      </c>
      <c r="W201" s="81">
        <v>8.3999999999999986</v>
      </c>
      <c r="X201" s="81">
        <v>8.3999999999999986</v>
      </c>
      <c r="Y201" s="81">
        <v>8.3999999999999986</v>
      </c>
      <c r="Z201" s="81">
        <v>8.3999999999999986</v>
      </c>
      <c r="AA201" s="81">
        <v>8.4</v>
      </c>
      <c r="AB201" s="81">
        <v>8.3999999999999986</v>
      </c>
      <c r="AC201" s="81">
        <v>8.3999999999999986</v>
      </c>
      <c r="AD201" s="81">
        <v>8.3999999999999986</v>
      </c>
      <c r="AE201" s="81">
        <v>8.3999999999999986</v>
      </c>
      <c r="AF201" s="81">
        <v>8.4</v>
      </c>
      <c r="AG201" s="81">
        <v>8.3999999999999986</v>
      </c>
      <c r="AH201" s="81">
        <v>8.4000000000000021</v>
      </c>
      <c r="AI201" s="81">
        <v>8.3999999999999986</v>
      </c>
      <c r="AJ201" s="81">
        <v>8.3999999999999986</v>
      </c>
      <c r="AK201" s="81">
        <v>8.4</v>
      </c>
    </row>
    <row r="202" spans="1:37" ht="15" outlineLevel="2" x14ac:dyDescent="0.25">
      <c r="A202" s="79" t="s">
        <v>186</v>
      </c>
      <c r="B202" s="79" t="s">
        <v>177</v>
      </c>
      <c r="C202" s="79" t="s">
        <v>202</v>
      </c>
      <c r="D202" s="79" t="s">
        <v>192</v>
      </c>
      <c r="E202" s="80" t="s">
        <v>85</v>
      </c>
      <c r="F202" s="80" t="s">
        <v>223</v>
      </c>
      <c r="G202" s="81" t="s">
        <v>416</v>
      </c>
      <c r="H202" s="81" t="s">
        <v>416</v>
      </c>
      <c r="I202" s="81" t="s">
        <v>416</v>
      </c>
      <c r="J202" s="81" t="s">
        <v>416</v>
      </c>
      <c r="K202" s="81" t="s">
        <v>416</v>
      </c>
      <c r="L202" s="81" t="s">
        <v>416</v>
      </c>
      <c r="M202" s="81" t="s">
        <v>416</v>
      </c>
      <c r="N202" s="81" t="s">
        <v>416</v>
      </c>
      <c r="O202" s="81" t="s">
        <v>416</v>
      </c>
      <c r="P202" s="81" t="s">
        <v>416</v>
      </c>
      <c r="Q202" s="81" t="s">
        <v>416</v>
      </c>
      <c r="R202" s="81" t="s">
        <v>416</v>
      </c>
      <c r="S202" s="81" t="s">
        <v>416</v>
      </c>
      <c r="T202" s="81" t="s">
        <v>416</v>
      </c>
      <c r="U202" s="81" t="s">
        <v>416</v>
      </c>
      <c r="V202" s="81" t="s">
        <v>416</v>
      </c>
      <c r="W202" s="81">
        <v>21.479999999999997</v>
      </c>
      <c r="X202" s="81">
        <v>21.479999999999993</v>
      </c>
      <c r="Y202" s="81">
        <v>21.479999999999993</v>
      </c>
      <c r="Z202" s="81">
        <v>21.479999999999997</v>
      </c>
      <c r="AA202" s="81">
        <v>21.48</v>
      </c>
      <c r="AB202" s="81">
        <v>21.479999999999993</v>
      </c>
      <c r="AC202" s="81">
        <v>21.479999999999997</v>
      </c>
      <c r="AD202" s="81">
        <v>21.479999999999997</v>
      </c>
      <c r="AE202" s="81">
        <v>21.479999999999997</v>
      </c>
      <c r="AF202" s="81">
        <v>21.479999999999993</v>
      </c>
      <c r="AG202" s="81">
        <v>21.479999999999993</v>
      </c>
      <c r="AH202" s="81">
        <v>21.479999999999997</v>
      </c>
      <c r="AI202" s="81">
        <v>21.479999999999997</v>
      </c>
      <c r="AJ202" s="81">
        <v>21.479999999999997</v>
      </c>
      <c r="AK202" s="81">
        <v>21.479999999999997</v>
      </c>
    </row>
    <row r="203" spans="1:37" ht="15" outlineLevel="2" x14ac:dyDescent="0.25">
      <c r="A203" s="82" t="s">
        <v>186</v>
      </c>
      <c r="B203" s="82" t="s">
        <v>177</v>
      </c>
      <c r="C203" s="82" t="s">
        <v>202</v>
      </c>
      <c r="D203" s="82" t="s">
        <v>193</v>
      </c>
      <c r="E203" s="83" t="s">
        <v>85</v>
      </c>
      <c r="F203" s="80" t="s">
        <v>223</v>
      </c>
      <c r="G203" s="81" t="s">
        <v>416</v>
      </c>
      <c r="H203" s="81" t="s">
        <v>416</v>
      </c>
      <c r="I203" s="81" t="s">
        <v>416</v>
      </c>
      <c r="J203" s="81" t="s">
        <v>416</v>
      </c>
      <c r="K203" s="81" t="s">
        <v>416</v>
      </c>
      <c r="L203" s="81" t="s">
        <v>416</v>
      </c>
      <c r="M203" s="81" t="s">
        <v>416</v>
      </c>
      <c r="N203" s="81" t="s">
        <v>416</v>
      </c>
      <c r="O203" s="81" t="s">
        <v>416</v>
      </c>
      <c r="P203" s="81" t="s">
        <v>416</v>
      </c>
      <c r="Q203" s="81" t="s">
        <v>416</v>
      </c>
      <c r="R203" s="81" t="s">
        <v>416</v>
      </c>
      <c r="S203" s="81" t="s">
        <v>416</v>
      </c>
      <c r="T203" s="81" t="s">
        <v>416</v>
      </c>
      <c r="U203" s="81" t="s">
        <v>416</v>
      </c>
      <c r="V203" s="81" t="s">
        <v>416</v>
      </c>
      <c r="W203" s="81" t="s">
        <v>416</v>
      </c>
      <c r="X203" s="81" t="s">
        <v>416</v>
      </c>
      <c r="Y203" s="81" t="s">
        <v>416</v>
      </c>
      <c r="Z203" s="81" t="s">
        <v>416</v>
      </c>
      <c r="AA203" s="81" t="s">
        <v>416</v>
      </c>
      <c r="AB203" s="81">
        <v>60.720000000000006</v>
      </c>
      <c r="AC203" s="81">
        <v>60.720000000000027</v>
      </c>
      <c r="AD203" s="81">
        <v>60.720000000000006</v>
      </c>
      <c r="AE203" s="81">
        <v>60.720000000000006</v>
      </c>
      <c r="AF203" s="81">
        <v>60.720000000000006</v>
      </c>
      <c r="AG203" s="81">
        <v>60.719999999999992</v>
      </c>
      <c r="AH203" s="81">
        <v>60.720000000000006</v>
      </c>
      <c r="AI203" s="81">
        <v>60.720000000000006</v>
      </c>
      <c r="AJ203" s="81">
        <v>60.72000000000002</v>
      </c>
      <c r="AK203" s="81">
        <v>60.719999999999992</v>
      </c>
    </row>
    <row r="204" spans="1:37" ht="15" outlineLevel="2" x14ac:dyDescent="0.25">
      <c r="A204" s="79" t="s">
        <v>186</v>
      </c>
      <c r="B204" s="79" t="s">
        <v>177</v>
      </c>
      <c r="C204" s="79" t="s">
        <v>202</v>
      </c>
      <c r="D204" s="79" t="s">
        <v>194</v>
      </c>
      <c r="E204" s="80" t="s">
        <v>85</v>
      </c>
      <c r="F204" s="80" t="s">
        <v>223</v>
      </c>
      <c r="G204" s="81" t="s">
        <v>416</v>
      </c>
      <c r="H204" s="81" t="s">
        <v>416</v>
      </c>
      <c r="I204" s="81" t="s">
        <v>416</v>
      </c>
      <c r="J204" s="81" t="s">
        <v>416</v>
      </c>
      <c r="K204" s="81" t="s">
        <v>416</v>
      </c>
      <c r="L204" s="81" t="s">
        <v>416</v>
      </c>
      <c r="M204" s="81" t="s">
        <v>416</v>
      </c>
      <c r="N204" s="81" t="s">
        <v>416</v>
      </c>
      <c r="O204" s="81" t="s">
        <v>416</v>
      </c>
      <c r="P204" s="81" t="s">
        <v>416</v>
      </c>
      <c r="Q204" s="81" t="s">
        <v>416</v>
      </c>
      <c r="R204" s="81" t="s">
        <v>416</v>
      </c>
      <c r="S204" s="81" t="s">
        <v>416</v>
      </c>
      <c r="T204" s="81" t="s">
        <v>416</v>
      </c>
      <c r="U204" s="81" t="s">
        <v>416</v>
      </c>
      <c r="V204" s="81" t="s">
        <v>416</v>
      </c>
      <c r="W204" s="81" t="s">
        <v>416</v>
      </c>
      <c r="X204" s="81" t="s">
        <v>416</v>
      </c>
      <c r="Y204" s="81" t="s">
        <v>416</v>
      </c>
      <c r="Z204" s="81" t="s">
        <v>416</v>
      </c>
      <c r="AA204" s="81" t="s">
        <v>416</v>
      </c>
      <c r="AB204" s="81" t="s">
        <v>416</v>
      </c>
      <c r="AC204" s="81" t="s">
        <v>416</v>
      </c>
      <c r="AD204" s="81" t="s">
        <v>416</v>
      </c>
      <c r="AE204" s="81" t="s">
        <v>416</v>
      </c>
      <c r="AF204" s="81">
        <v>58.749999999999986</v>
      </c>
      <c r="AG204" s="81">
        <v>58.75</v>
      </c>
      <c r="AH204" s="81">
        <v>58.749999999999993</v>
      </c>
      <c r="AI204" s="81">
        <v>58.75</v>
      </c>
      <c r="AJ204" s="81">
        <v>58.750000000000014</v>
      </c>
      <c r="AK204" s="81">
        <v>58.75</v>
      </c>
    </row>
    <row r="205" spans="1:37" ht="15" outlineLevel="2" x14ac:dyDescent="0.25">
      <c r="A205" s="82" t="s">
        <v>186</v>
      </c>
      <c r="B205" s="82" t="s">
        <v>177</v>
      </c>
      <c r="C205" s="82" t="s">
        <v>203</v>
      </c>
      <c r="D205" s="82" t="s">
        <v>114</v>
      </c>
      <c r="E205" s="83" t="s">
        <v>85</v>
      </c>
      <c r="F205" s="80" t="s">
        <v>223</v>
      </c>
      <c r="G205" s="81" t="s">
        <v>416</v>
      </c>
      <c r="H205" s="81" t="s">
        <v>416</v>
      </c>
      <c r="I205" s="81" t="s">
        <v>416</v>
      </c>
      <c r="J205" s="81" t="s">
        <v>416</v>
      </c>
      <c r="K205" s="81" t="s">
        <v>416</v>
      </c>
      <c r="L205" s="81" t="s">
        <v>416</v>
      </c>
      <c r="M205" s="81" t="s">
        <v>416</v>
      </c>
      <c r="N205" s="81" t="s">
        <v>416</v>
      </c>
      <c r="O205" s="81" t="s">
        <v>416</v>
      </c>
      <c r="P205" s="81" t="s">
        <v>416</v>
      </c>
      <c r="Q205" s="81" t="s">
        <v>416</v>
      </c>
      <c r="R205" s="81" t="s">
        <v>416</v>
      </c>
      <c r="S205" s="81" t="s">
        <v>416</v>
      </c>
      <c r="T205" s="81" t="s">
        <v>416</v>
      </c>
      <c r="U205" s="81" t="s">
        <v>416</v>
      </c>
      <c r="V205" s="81" t="s">
        <v>416</v>
      </c>
      <c r="W205" s="81" t="s">
        <v>416</v>
      </c>
      <c r="X205" s="81" t="s">
        <v>416</v>
      </c>
      <c r="Y205" s="81" t="s">
        <v>416</v>
      </c>
      <c r="Z205" s="81" t="s">
        <v>416</v>
      </c>
      <c r="AA205" s="81" t="s">
        <v>416</v>
      </c>
      <c r="AB205" s="81" t="s">
        <v>416</v>
      </c>
      <c r="AC205" s="81" t="s">
        <v>416</v>
      </c>
      <c r="AD205" s="81" t="s">
        <v>416</v>
      </c>
      <c r="AE205" s="81" t="s">
        <v>416</v>
      </c>
      <c r="AF205" s="81" t="s">
        <v>416</v>
      </c>
      <c r="AG205" s="81" t="s">
        <v>416</v>
      </c>
      <c r="AH205" s="81" t="s">
        <v>416</v>
      </c>
      <c r="AI205" s="81" t="s">
        <v>416</v>
      </c>
      <c r="AJ205" s="81" t="s">
        <v>416</v>
      </c>
      <c r="AK205" s="81" t="s">
        <v>416</v>
      </c>
    </row>
    <row r="206" spans="1:37" ht="15" outlineLevel="2" x14ac:dyDescent="0.25">
      <c r="A206" s="79" t="s">
        <v>186</v>
      </c>
      <c r="B206" s="79" t="s">
        <v>177</v>
      </c>
      <c r="C206" s="79" t="s">
        <v>203</v>
      </c>
      <c r="D206" s="79" t="s">
        <v>189</v>
      </c>
      <c r="E206" s="80" t="s">
        <v>85</v>
      </c>
      <c r="F206" s="80" t="s">
        <v>223</v>
      </c>
      <c r="G206" s="81" t="s">
        <v>416</v>
      </c>
      <c r="H206" s="81" t="s">
        <v>416</v>
      </c>
      <c r="I206" s="81" t="s">
        <v>416</v>
      </c>
      <c r="J206" s="81" t="s">
        <v>416</v>
      </c>
      <c r="K206" s="81" t="s">
        <v>416</v>
      </c>
      <c r="L206" s="81" t="s">
        <v>416</v>
      </c>
      <c r="M206" s="81" t="s">
        <v>416</v>
      </c>
      <c r="N206" s="81" t="s">
        <v>416</v>
      </c>
      <c r="O206" s="81" t="s">
        <v>416</v>
      </c>
      <c r="P206" s="81" t="s">
        <v>416</v>
      </c>
      <c r="Q206" s="81" t="s">
        <v>416</v>
      </c>
      <c r="R206" s="81" t="s">
        <v>416</v>
      </c>
      <c r="S206" s="81" t="s">
        <v>416</v>
      </c>
      <c r="T206" s="81" t="s">
        <v>416</v>
      </c>
      <c r="U206" s="81" t="s">
        <v>416</v>
      </c>
      <c r="V206" s="81" t="s">
        <v>416</v>
      </c>
      <c r="W206" s="81" t="s">
        <v>416</v>
      </c>
      <c r="X206" s="81" t="s">
        <v>416</v>
      </c>
      <c r="Y206" s="81" t="s">
        <v>416</v>
      </c>
      <c r="Z206" s="81" t="s">
        <v>416</v>
      </c>
      <c r="AA206" s="81" t="s">
        <v>416</v>
      </c>
      <c r="AB206" s="81" t="s">
        <v>416</v>
      </c>
      <c r="AC206" s="81" t="s">
        <v>416</v>
      </c>
      <c r="AD206" s="81" t="s">
        <v>416</v>
      </c>
      <c r="AE206" s="81" t="s">
        <v>416</v>
      </c>
      <c r="AF206" s="81" t="s">
        <v>416</v>
      </c>
      <c r="AG206" s="81" t="s">
        <v>416</v>
      </c>
      <c r="AH206" s="81" t="s">
        <v>416</v>
      </c>
      <c r="AI206" s="81" t="s">
        <v>416</v>
      </c>
      <c r="AJ206" s="81" t="s">
        <v>416</v>
      </c>
      <c r="AK206" s="81" t="s">
        <v>416</v>
      </c>
    </row>
    <row r="207" spans="1:37" ht="15" outlineLevel="2" x14ac:dyDescent="0.25">
      <c r="A207" s="82" t="s">
        <v>186</v>
      </c>
      <c r="B207" s="82" t="s">
        <v>177</v>
      </c>
      <c r="C207" s="82" t="s">
        <v>203</v>
      </c>
      <c r="D207" s="82" t="s">
        <v>190</v>
      </c>
      <c r="E207" s="83" t="s">
        <v>85</v>
      </c>
      <c r="F207" s="80" t="s">
        <v>223</v>
      </c>
      <c r="G207" s="81" t="s">
        <v>416</v>
      </c>
      <c r="H207" s="81" t="s">
        <v>416</v>
      </c>
      <c r="I207" s="81" t="s">
        <v>416</v>
      </c>
      <c r="J207" s="81" t="s">
        <v>416</v>
      </c>
      <c r="K207" s="81" t="s">
        <v>416</v>
      </c>
      <c r="L207" s="81" t="s">
        <v>416</v>
      </c>
      <c r="M207" s="81" t="s">
        <v>416</v>
      </c>
      <c r="N207" s="81" t="s">
        <v>416</v>
      </c>
      <c r="O207" s="81" t="s">
        <v>416</v>
      </c>
      <c r="P207" s="81" t="s">
        <v>416</v>
      </c>
      <c r="Q207" s="81" t="s">
        <v>416</v>
      </c>
      <c r="R207" s="81" t="s">
        <v>416</v>
      </c>
      <c r="S207" s="81" t="s">
        <v>416</v>
      </c>
      <c r="T207" s="81" t="s">
        <v>416</v>
      </c>
      <c r="U207" s="81" t="s">
        <v>416</v>
      </c>
      <c r="V207" s="81" t="s">
        <v>416</v>
      </c>
      <c r="W207" s="81" t="s">
        <v>416</v>
      </c>
      <c r="X207" s="81" t="s">
        <v>416</v>
      </c>
      <c r="Y207" s="81" t="s">
        <v>416</v>
      </c>
      <c r="Z207" s="81" t="s">
        <v>416</v>
      </c>
      <c r="AA207" s="81" t="s">
        <v>416</v>
      </c>
      <c r="AB207" s="81" t="s">
        <v>416</v>
      </c>
      <c r="AC207" s="81" t="s">
        <v>416</v>
      </c>
      <c r="AD207" s="81" t="s">
        <v>416</v>
      </c>
      <c r="AE207" s="81" t="s">
        <v>416</v>
      </c>
      <c r="AF207" s="81" t="s">
        <v>416</v>
      </c>
      <c r="AG207" s="81" t="s">
        <v>416</v>
      </c>
      <c r="AH207" s="81" t="s">
        <v>416</v>
      </c>
      <c r="AI207" s="81" t="s">
        <v>416</v>
      </c>
      <c r="AJ207" s="81" t="s">
        <v>416</v>
      </c>
      <c r="AK207" s="81" t="s">
        <v>416</v>
      </c>
    </row>
    <row r="208" spans="1:37" ht="15" outlineLevel="2" x14ac:dyDescent="0.25">
      <c r="A208" s="79" t="s">
        <v>186</v>
      </c>
      <c r="B208" s="79" t="s">
        <v>177</v>
      </c>
      <c r="C208" s="79" t="s">
        <v>203</v>
      </c>
      <c r="D208" s="79" t="s">
        <v>191</v>
      </c>
      <c r="E208" s="80" t="s">
        <v>85</v>
      </c>
      <c r="F208" s="80" t="s">
        <v>223</v>
      </c>
      <c r="G208" s="81" t="s">
        <v>416</v>
      </c>
      <c r="H208" s="81" t="s">
        <v>416</v>
      </c>
      <c r="I208" s="81" t="s">
        <v>416</v>
      </c>
      <c r="J208" s="81" t="s">
        <v>416</v>
      </c>
      <c r="K208" s="81" t="s">
        <v>416</v>
      </c>
      <c r="L208" s="81" t="s">
        <v>416</v>
      </c>
      <c r="M208" s="81" t="s">
        <v>416</v>
      </c>
      <c r="N208" s="81" t="s">
        <v>416</v>
      </c>
      <c r="O208" s="81" t="s">
        <v>416</v>
      </c>
      <c r="P208" s="81" t="s">
        <v>416</v>
      </c>
      <c r="Q208" s="81" t="s">
        <v>416</v>
      </c>
      <c r="R208" s="81" t="s">
        <v>416</v>
      </c>
      <c r="S208" s="81" t="s">
        <v>416</v>
      </c>
      <c r="T208" s="81" t="s">
        <v>416</v>
      </c>
      <c r="U208" s="81" t="s">
        <v>416</v>
      </c>
      <c r="V208" s="81" t="s">
        <v>416</v>
      </c>
      <c r="W208" s="81" t="s">
        <v>416</v>
      </c>
      <c r="X208" s="81" t="s">
        <v>416</v>
      </c>
      <c r="Y208" s="81" t="s">
        <v>416</v>
      </c>
      <c r="Z208" s="81" t="s">
        <v>416</v>
      </c>
      <c r="AA208" s="81" t="s">
        <v>416</v>
      </c>
      <c r="AB208" s="81" t="s">
        <v>416</v>
      </c>
      <c r="AC208" s="81" t="s">
        <v>416</v>
      </c>
      <c r="AD208" s="81" t="s">
        <v>416</v>
      </c>
      <c r="AE208" s="81" t="s">
        <v>416</v>
      </c>
      <c r="AF208" s="81" t="s">
        <v>416</v>
      </c>
      <c r="AG208" s="81" t="s">
        <v>416</v>
      </c>
      <c r="AH208" s="81" t="s">
        <v>416</v>
      </c>
      <c r="AI208" s="81" t="s">
        <v>416</v>
      </c>
      <c r="AJ208" s="81" t="s">
        <v>416</v>
      </c>
      <c r="AK208" s="81" t="s">
        <v>416</v>
      </c>
    </row>
    <row r="209" spans="1:37" ht="15" outlineLevel="2" x14ac:dyDescent="0.25">
      <c r="A209" s="82" t="s">
        <v>186</v>
      </c>
      <c r="B209" s="82" t="s">
        <v>177</v>
      </c>
      <c r="C209" s="82" t="s">
        <v>203</v>
      </c>
      <c r="D209" s="82" t="s">
        <v>192</v>
      </c>
      <c r="E209" s="83" t="s">
        <v>85</v>
      </c>
      <c r="F209" s="80" t="s">
        <v>223</v>
      </c>
      <c r="G209" s="81" t="s">
        <v>416</v>
      </c>
      <c r="H209" s="81" t="s">
        <v>416</v>
      </c>
      <c r="I209" s="81" t="s">
        <v>416</v>
      </c>
      <c r="J209" s="81" t="s">
        <v>416</v>
      </c>
      <c r="K209" s="81" t="s">
        <v>416</v>
      </c>
      <c r="L209" s="81" t="s">
        <v>416</v>
      </c>
      <c r="M209" s="81" t="s">
        <v>416</v>
      </c>
      <c r="N209" s="81" t="s">
        <v>416</v>
      </c>
      <c r="O209" s="81" t="s">
        <v>416</v>
      </c>
      <c r="P209" s="81" t="s">
        <v>416</v>
      </c>
      <c r="Q209" s="81" t="s">
        <v>416</v>
      </c>
      <c r="R209" s="81" t="s">
        <v>416</v>
      </c>
      <c r="S209" s="81" t="s">
        <v>416</v>
      </c>
      <c r="T209" s="81" t="s">
        <v>416</v>
      </c>
      <c r="U209" s="81" t="s">
        <v>416</v>
      </c>
      <c r="V209" s="81" t="s">
        <v>416</v>
      </c>
      <c r="W209" s="81" t="s">
        <v>416</v>
      </c>
      <c r="X209" s="81" t="s">
        <v>416</v>
      </c>
      <c r="Y209" s="81" t="s">
        <v>416</v>
      </c>
      <c r="Z209" s="81" t="s">
        <v>416</v>
      </c>
      <c r="AA209" s="81" t="s">
        <v>416</v>
      </c>
      <c r="AB209" s="81" t="s">
        <v>416</v>
      </c>
      <c r="AC209" s="81" t="s">
        <v>416</v>
      </c>
      <c r="AD209" s="81" t="s">
        <v>416</v>
      </c>
      <c r="AE209" s="81" t="s">
        <v>416</v>
      </c>
      <c r="AF209" s="81" t="s">
        <v>416</v>
      </c>
      <c r="AG209" s="81" t="s">
        <v>416</v>
      </c>
      <c r="AH209" s="81" t="s">
        <v>416</v>
      </c>
      <c r="AI209" s="81" t="s">
        <v>416</v>
      </c>
      <c r="AJ209" s="81" t="s">
        <v>416</v>
      </c>
      <c r="AK209" s="81" t="s">
        <v>416</v>
      </c>
    </row>
    <row r="210" spans="1:37" ht="15" outlineLevel="2" x14ac:dyDescent="0.25">
      <c r="A210" s="79" t="s">
        <v>186</v>
      </c>
      <c r="B210" s="79" t="s">
        <v>177</v>
      </c>
      <c r="C210" s="79" t="s">
        <v>203</v>
      </c>
      <c r="D210" s="79" t="s">
        <v>193</v>
      </c>
      <c r="E210" s="80" t="s">
        <v>85</v>
      </c>
      <c r="F210" s="80" t="s">
        <v>223</v>
      </c>
      <c r="G210" s="81" t="s">
        <v>416</v>
      </c>
      <c r="H210" s="81" t="s">
        <v>416</v>
      </c>
      <c r="I210" s="81" t="s">
        <v>416</v>
      </c>
      <c r="J210" s="81" t="s">
        <v>416</v>
      </c>
      <c r="K210" s="81" t="s">
        <v>416</v>
      </c>
      <c r="L210" s="81" t="s">
        <v>416</v>
      </c>
      <c r="M210" s="81" t="s">
        <v>416</v>
      </c>
      <c r="N210" s="81" t="s">
        <v>416</v>
      </c>
      <c r="O210" s="81" t="s">
        <v>416</v>
      </c>
      <c r="P210" s="81" t="s">
        <v>416</v>
      </c>
      <c r="Q210" s="81" t="s">
        <v>416</v>
      </c>
      <c r="R210" s="81" t="s">
        <v>416</v>
      </c>
      <c r="S210" s="81" t="s">
        <v>416</v>
      </c>
      <c r="T210" s="81" t="s">
        <v>416</v>
      </c>
      <c r="U210" s="81" t="s">
        <v>416</v>
      </c>
      <c r="V210" s="81" t="s">
        <v>416</v>
      </c>
      <c r="W210" s="81" t="s">
        <v>416</v>
      </c>
      <c r="X210" s="81" t="s">
        <v>416</v>
      </c>
      <c r="Y210" s="81" t="s">
        <v>416</v>
      </c>
      <c r="Z210" s="81" t="s">
        <v>416</v>
      </c>
      <c r="AA210" s="81" t="s">
        <v>416</v>
      </c>
      <c r="AB210" s="81" t="s">
        <v>416</v>
      </c>
      <c r="AC210" s="81" t="s">
        <v>416</v>
      </c>
      <c r="AD210" s="81" t="s">
        <v>416</v>
      </c>
      <c r="AE210" s="81" t="s">
        <v>416</v>
      </c>
      <c r="AF210" s="81" t="s">
        <v>416</v>
      </c>
      <c r="AG210" s="81" t="s">
        <v>416</v>
      </c>
      <c r="AH210" s="81" t="s">
        <v>416</v>
      </c>
      <c r="AI210" s="81" t="s">
        <v>416</v>
      </c>
      <c r="AJ210" s="81" t="s">
        <v>416</v>
      </c>
      <c r="AK210" s="81" t="s">
        <v>416</v>
      </c>
    </row>
    <row r="211" spans="1:37" ht="15" outlineLevel="2" x14ac:dyDescent="0.25">
      <c r="A211" s="82" t="s">
        <v>186</v>
      </c>
      <c r="B211" s="82" t="s">
        <v>177</v>
      </c>
      <c r="C211" s="82" t="s">
        <v>203</v>
      </c>
      <c r="D211" s="82" t="s">
        <v>194</v>
      </c>
      <c r="E211" s="83" t="s">
        <v>85</v>
      </c>
      <c r="F211" s="80" t="s">
        <v>223</v>
      </c>
      <c r="G211" s="81" t="s">
        <v>416</v>
      </c>
      <c r="H211" s="81" t="s">
        <v>416</v>
      </c>
      <c r="I211" s="81" t="s">
        <v>416</v>
      </c>
      <c r="J211" s="81" t="s">
        <v>416</v>
      </c>
      <c r="K211" s="81" t="s">
        <v>416</v>
      </c>
      <c r="L211" s="81" t="s">
        <v>416</v>
      </c>
      <c r="M211" s="81" t="s">
        <v>416</v>
      </c>
      <c r="N211" s="81" t="s">
        <v>416</v>
      </c>
      <c r="O211" s="81" t="s">
        <v>416</v>
      </c>
      <c r="P211" s="81" t="s">
        <v>416</v>
      </c>
      <c r="Q211" s="81" t="s">
        <v>416</v>
      </c>
      <c r="R211" s="81" t="s">
        <v>416</v>
      </c>
      <c r="S211" s="81" t="s">
        <v>416</v>
      </c>
      <c r="T211" s="81" t="s">
        <v>416</v>
      </c>
      <c r="U211" s="81" t="s">
        <v>416</v>
      </c>
      <c r="V211" s="81" t="s">
        <v>416</v>
      </c>
      <c r="W211" s="81" t="s">
        <v>416</v>
      </c>
      <c r="X211" s="81" t="s">
        <v>416</v>
      </c>
      <c r="Y211" s="81" t="s">
        <v>416</v>
      </c>
      <c r="Z211" s="81" t="s">
        <v>416</v>
      </c>
      <c r="AA211" s="81" t="s">
        <v>416</v>
      </c>
      <c r="AB211" s="81" t="s">
        <v>416</v>
      </c>
      <c r="AC211" s="81" t="s">
        <v>416</v>
      </c>
      <c r="AD211" s="81" t="s">
        <v>416</v>
      </c>
      <c r="AE211" s="81" t="s">
        <v>416</v>
      </c>
      <c r="AF211" s="81" t="s">
        <v>416</v>
      </c>
      <c r="AG211" s="81" t="s">
        <v>416</v>
      </c>
      <c r="AH211" s="81" t="s">
        <v>416</v>
      </c>
      <c r="AI211" s="81" t="s">
        <v>416</v>
      </c>
      <c r="AJ211" s="81" t="s">
        <v>416</v>
      </c>
      <c r="AK211" s="81" t="s">
        <v>416</v>
      </c>
    </row>
    <row r="212" spans="1:37" ht="15" outlineLevel="1" x14ac:dyDescent="0.25">
      <c r="A212" s="86" t="s">
        <v>204</v>
      </c>
      <c r="B212" s="82"/>
      <c r="C212" s="82"/>
      <c r="D212" s="82"/>
      <c r="E212" s="83"/>
      <c r="F212" s="80" t="s">
        <v>223</v>
      </c>
      <c r="G212" s="81">
        <v>29.347496229397674</v>
      </c>
      <c r="H212" s="81">
        <v>29.351809810466783</v>
      </c>
      <c r="I212" s="81">
        <v>29.510891451212874</v>
      </c>
      <c r="J212" s="81">
        <v>29.547862417457772</v>
      </c>
      <c r="K212" s="81">
        <v>29.6223653202238</v>
      </c>
      <c r="L212" s="81">
        <v>27.684570171139384</v>
      </c>
      <c r="M212" s="81">
        <v>24.820034555293834</v>
      </c>
      <c r="N212" s="81">
        <v>21.140828019380546</v>
      </c>
      <c r="O212" s="81">
        <v>19.014344922187334</v>
      </c>
      <c r="P212" s="81">
        <v>17.031785743514575</v>
      </c>
      <c r="Q212" s="81">
        <v>15.16670413513978</v>
      </c>
      <c r="R212" s="81">
        <v>13.525921049780484</v>
      </c>
      <c r="S212" s="81">
        <v>12.143836198186881</v>
      </c>
      <c r="T212" s="81">
        <v>10.994064186954676</v>
      </c>
      <c r="U212" s="81">
        <v>10.001186869447849</v>
      </c>
      <c r="V212" s="81">
        <v>9.2721324416910473</v>
      </c>
      <c r="W212" s="81">
        <v>9.895662007639535</v>
      </c>
      <c r="X212" s="81">
        <v>10.186518010883523</v>
      </c>
      <c r="Y212" s="81">
        <v>10.474776844747359</v>
      </c>
      <c r="Z212" s="81">
        <v>10.599336653117403</v>
      </c>
      <c r="AA212" s="81">
        <v>11.104202313303279</v>
      </c>
      <c r="AB212" s="81">
        <v>13.007529932302138</v>
      </c>
      <c r="AC212" s="81">
        <v>14.78177504010343</v>
      </c>
      <c r="AD212" s="81">
        <v>16.654409355385148</v>
      </c>
      <c r="AE212" s="81">
        <v>19.196052664266972</v>
      </c>
      <c r="AF212" s="81">
        <v>22.582698456127794</v>
      </c>
      <c r="AG212" s="81">
        <v>26.686115998312527</v>
      </c>
      <c r="AH212" s="81">
        <v>30.191438766949222</v>
      </c>
      <c r="AI212" s="81">
        <v>33.470541403137723</v>
      </c>
      <c r="AJ212" s="81">
        <v>36.028462109631235</v>
      </c>
      <c r="AK212" s="81">
        <v>38.782697460394211</v>
      </c>
    </row>
    <row r="213" spans="1:37" ht="15" outlineLevel="2" x14ac:dyDescent="0.25">
      <c r="A213" s="79" t="s">
        <v>205</v>
      </c>
      <c r="B213" s="79" t="s">
        <v>177</v>
      </c>
      <c r="C213" s="79" t="s">
        <v>206</v>
      </c>
      <c r="D213" s="79" t="s">
        <v>114</v>
      </c>
      <c r="E213" s="80" t="s">
        <v>85</v>
      </c>
      <c r="F213" s="80" t="s">
        <v>223</v>
      </c>
      <c r="G213" s="81">
        <v>25.499999999999993</v>
      </c>
      <c r="H213" s="81">
        <v>25.5</v>
      </c>
      <c r="I213" s="81">
        <v>25.500000000000004</v>
      </c>
      <c r="J213" s="81">
        <v>25.499999999999996</v>
      </c>
      <c r="K213" s="81">
        <v>25.5</v>
      </c>
      <c r="L213" s="81">
        <v>25.499999999999996</v>
      </c>
      <c r="M213" s="81">
        <v>25.5</v>
      </c>
      <c r="N213" s="81">
        <v>25.5</v>
      </c>
      <c r="O213" s="81">
        <v>25.5</v>
      </c>
      <c r="P213" s="81">
        <v>25.499999999999993</v>
      </c>
      <c r="Q213" s="81">
        <v>25.499999999999996</v>
      </c>
      <c r="R213" s="81">
        <v>25.5</v>
      </c>
      <c r="S213" s="81">
        <v>25.499999999999996</v>
      </c>
      <c r="T213" s="81">
        <v>25.499999999999993</v>
      </c>
      <c r="U213" s="81">
        <v>25.5</v>
      </c>
      <c r="V213" s="81">
        <v>25.499999999999996</v>
      </c>
      <c r="W213" s="81">
        <v>25.5</v>
      </c>
      <c r="X213" s="81">
        <v>25.499999999999993</v>
      </c>
      <c r="Y213" s="81">
        <v>25.499999999999996</v>
      </c>
      <c r="Z213" s="81">
        <v>25.499999999999993</v>
      </c>
      <c r="AA213" s="81">
        <v>25.5</v>
      </c>
      <c r="AB213" s="81">
        <v>25.5</v>
      </c>
      <c r="AC213" s="81">
        <v>25.499999999999996</v>
      </c>
      <c r="AD213" s="81">
        <v>25.5</v>
      </c>
      <c r="AE213" s="81">
        <v>25.499999999999996</v>
      </c>
      <c r="AF213" s="81">
        <v>25.5</v>
      </c>
      <c r="AG213" s="81">
        <v>25.499999999999993</v>
      </c>
      <c r="AH213" s="81">
        <v>25.499999999999993</v>
      </c>
      <c r="AI213" s="81">
        <v>25.500000000000004</v>
      </c>
      <c r="AJ213" s="81">
        <v>25.5</v>
      </c>
      <c r="AK213" s="81" t="s">
        <v>416</v>
      </c>
    </row>
    <row r="214" spans="1:37" ht="15" outlineLevel="2" x14ac:dyDescent="0.25">
      <c r="A214" s="82" t="s">
        <v>205</v>
      </c>
      <c r="B214" s="82" t="s">
        <v>177</v>
      </c>
      <c r="C214" s="82" t="s">
        <v>206</v>
      </c>
      <c r="D214" s="82" t="s">
        <v>189</v>
      </c>
      <c r="E214" s="83" t="s">
        <v>85</v>
      </c>
      <c r="F214" s="80" t="s">
        <v>223</v>
      </c>
      <c r="G214" s="81" t="s">
        <v>416</v>
      </c>
      <c r="H214" s="81" t="s">
        <v>416</v>
      </c>
      <c r="I214" s="81" t="s">
        <v>416</v>
      </c>
      <c r="J214" s="81" t="s">
        <v>416</v>
      </c>
      <c r="K214" s="81">
        <v>10.200000000000001</v>
      </c>
      <c r="L214" s="81">
        <v>10.199999999999999</v>
      </c>
      <c r="M214" s="81">
        <v>10.199999999999999</v>
      </c>
      <c r="N214" s="81">
        <v>10.200000000000003</v>
      </c>
      <c r="O214" s="81">
        <v>10.200000000000001</v>
      </c>
      <c r="P214" s="81">
        <v>10.200000000000001</v>
      </c>
      <c r="Q214" s="81">
        <v>10.199999999999999</v>
      </c>
      <c r="R214" s="81">
        <v>10.199999999999999</v>
      </c>
      <c r="S214" s="81">
        <v>10.199999999999998</v>
      </c>
      <c r="T214" s="81">
        <v>10.199999999999999</v>
      </c>
      <c r="U214" s="81">
        <v>10.199999999999999</v>
      </c>
      <c r="V214" s="81">
        <v>10.200000000000001</v>
      </c>
      <c r="W214" s="81">
        <v>10.200000000000001</v>
      </c>
      <c r="X214" s="81">
        <v>10.199999999999999</v>
      </c>
      <c r="Y214" s="81">
        <v>10.199999999999999</v>
      </c>
      <c r="Z214" s="81">
        <v>10.199999999999999</v>
      </c>
      <c r="AA214" s="81">
        <v>10.200000000000003</v>
      </c>
      <c r="AB214" s="81">
        <v>10.200000000000001</v>
      </c>
      <c r="AC214" s="81">
        <v>10.199999999999999</v>
      </c>
      <c r="AD214" s="81">
        <v>10.199999999999999</v>
      </c>
      <c r="AE214" s="81">
        <v>10.199999999999998</v>
      </c>
      <c r="AF214" s="81">
        <v>10.199999999999999</v>
      </c>
      <c r="AG214" s="81">
        <v>10.199999999999999</v>
      </c>
      <c r="AH214" s="81">
        <v>10.200000000000001</v>
      </c>
      <c r="AI214" s="81">
        <v>10.200000000000001</v>
      </c>
      <c r="AJ214" s="81">
        <v>10.199999999999998</v>
      </c>
      <c r="AK214" s="81" t="s">
        <v>416</v>
      </c>
    </row>
    <row r="215" spans="1:37" ht="15" outlineLevel="2" x14ac:dyDescent="0.25">
      <c r="A215" s="79" t="s">
        <v>205</v>
      </c>
      <c r="B215" s="79" t="s">
        <v>177</v>
      </c>
      <c r="C215" s="79" t="s">
        <v>206</v>
      </c>
      <c r="D215" s="79" t="s">
        <v>190</v>
      </c>
      <c r="E215" s="80" t="s">
        <v>85</v>
      </c>
      <c r="F215" s="80" t="s">
        <v>223</v>
      </c>
      <c r="G215" s="81" t="s">
        <v>416</v>
      </c>
      <c r="H215" s="81" t="s">
        <v>416</v>
      </c>
      <c r="I215" s="81" t="s">
        <v>416</v>
      </c>
      <c r="J215" s="81" t="s">
        <v>416</v>
      </c>
      <c r="K215" s="81" t="s">
        <v>416</v>
      </c>
      <c r="L215" s="81" t="s">
        <v>416</v>
      </c>
      <c r="M215" s="81" t="s">
        <v>416</v>
      </c>
      <c r="N215" s="81">
        <v>10.200000000000003</v>
      </c>
      <c r="O215" s="81">
        <v>10.200000000000003</v>
      </c>
      <c r="P215" s="81">
        <v>10.199999999999999</v>
      </c>
      <c r="Q215" s="81">
        <v>10.200000000000003</v>
      </c>
      <c r="R215" s="81">
        <v>10.199999999999999</v>
      </c>
      <c r="S215" s="81">
        <v>10.200000000000001</v>
      </c>
      <c r="T215" s="81">
        <v>10.200000000000001</v>
      </c>
      <c r="U215" s="81">
        <v>10.200000000000001</v>
      </c>
      <c r="V215" s="81">
        <v>10.200000000000001</v>
      </c>
      <c r="W215" s="81">
        <v>10.200000000000003</v>
      </c>
      <c r="X215" s="81">
        <v>10.200000000000001</v>
      </c>
      <c r="Y215" s="81">
        <v>10.200000000000001</v>
      </c>
      <c r="Z215" s="81">
        <v>10.200000000000001</v>
      </c>
      <c r="AA215" s="81">
        <v>10.200000000000003</v>
      </c>
      <c r="AB215" s="81">
        <v>10.200000000000001</v>
      </c>
      <c r="AC215" s="81">
        <v>10.200000000000001</v>
      </c>
      <c r="AD215" s="81">
        <v>10.200000000000001</v>
      </c>
      <c r="AE215" s="81">
        <v>10.199999999999999</v>
      </c>
      <c r="AF215" s="81">
        <v>10.200000000000001</v>
      </c>
      <c r="AG215" s="81">
        <v>10.199999999999999</v>
      </c>
      <c r="AH215" s="81">
        <v>10.200000000000001</v>
      </c>
      <c r="AI215" s="81">
        <v>10.200000000000001</v>
      </c>
      <c r="AJ215" s="81">
        <v>10.200000000000003</v>
      </c>
      <c r="AK215" s="81" t="s">
        <v>416</v>
      </c>
    </row>
    <row r="216" spans="1:37" ht="15" outlineLevel="2" x14ac:dyDescent="0.25">
      <c r="A216" s="82" t="s">
        <v>205</v>
      </c>
      <c r="B216" s="82" t="s">
        <v>177</v>
      </c>
      <c r="C216" s="82" t="s">
        <v>206</v>
      </c>
      <c r="D216" s="82" t="s">
        <v>191</v>
      </c>
      <c r="E216" s="83" t="s">
        <v>85</v>
      </c>
      <c r="F216" s="80" t="s">
        <v>223</v>
      </c>
      <c r="G216" s="81" t="s">
        <v>416</v>
      </c>
      <c r="H216" s="81" t="s">
        <v>416</v>
      </c>
      <c r="I216" s="81" t="s">
        <v>416</v>
      </c>
      <c r="J216" s="81" t="s">
        <v>416</v>
      </c>
      <c r="K216" s="81" t="s">
        <v>416</v>
      </c>
      <c r="L216" s="81" t="s">
        <v>416</v>
      </c>
      <c r="M216" s="81" t="s">
        <v>416</v>
      </c>
      <c r="N216" s="81" t="s">
        <v>416</v>
      </c>
      <c r="O216" s="81" t="s">
        <v>416</v>
      </c>
      <c r="P216" s="81" t="s">
        <v>416</v>
      </c>
      <c r="Q216" s="81" t="s">
        <v>416</v>
      </c>
      <c r="R216" s="81" t="s">
        <v>416</v>
      </c>
      <c r="S216" s="81">
        <v>5.0999999999999988</v>
      </c>
      <c r="T216" s="81">
        <v>5.1000000000000014</v>
      </c>
      <c r="U216" s="81">
        <v>5.0999999999999996</v>
      </c>
      <c r="V216" s="81">
        <v>5.1000000000000005</v>
      </c>
      <c r="W216" s="81">
        <v>5.1000000000000005</v>
      </c>
      <c r="X216" s="81">
        <v>5.1000000000000005</v>
      </c>
      <c r="Y216" s="81">
        <v>5.1000000000000005</v>
      </c>
      <c r="Z216" s="81">
        <v>5.1000000000000005</v>
      </c>
      <c r="AA216" s="81">
        <v>5.0999999999999988</v>
      </c>
      <c r="AB216" s="81">
        <v>5.0999999999999996</v>
      </c>
      <c r="AC216" s="81">
        <v>5.0999999999999996</v>
      </c>
      <c r="AD216" s="81">
        <v>5.0999999999999996</v>
      </c>
      <c r="AE216" s="81">
        <v>5.0999999999999996</v>
      </c>
      <c r="AF216" s="81">
        <v>5.1000000000000005</v>
      </c>
      <c r="AG216" s="81">
        <v>5.1000000000000005</v>
      </c>
      <c r="AH216" s="81">
        <v>5.0999999999999996</v>
      </c>
      <c r="AI216" s="81">
        <v>5.0999999999999996</v>
      </c>
      <c r="AJ216" s="81">
        <v>5.1000000000000014</v>
      </c>
      <c r="AK216" s="81">
        <v>5.0999999999999996</v>
      </c>
    </row>
    <row r="217" spans="1:37" ht="15" outlineLevel="2" x14ac:dyDescent="0.25">
      <c r="A217" s="79" t="s">
        <v>205</v>
      </c>
      <c r="B217" s="79" t="s">
        <v>177</v>
      </c>
      <c r="C217" s="79" t="s">
        <v>206</v>
      </c>
      <c r="D217" s="79" t="s">
        <v>192</v>
      </c>
      <c r="E217" s="80" t="s">
        <v>85</v>
      </c>
      <c r="F217" s="80" t="s">
        <v>223</v>
      </c>
      <c r="G217" s="81" t="s">
        <v>416</v>
      </c>
      <c r="H217" s="81" t="s">
        <v>416</v>
      </c>
      <c r="I217" s="81" t="s">
        <v>416</v>
      </c>
      <c r="J217" s="81" t="s">
        <v>416</v>
      </c>
      <c r="K217" s="81" t="s">
        <v>416</v>
      </c>
      <c r="L217" s="81" t="s">
        <v>416</v>
      </c>
      <c r="M217" s="81" t="s">
        <v>416</v>
      </c>
      <c r="N217" s="81" t="s">
        <v>416</v>
      </c>
      <c r="O217" s="81" t="s">
        <v>416</v>
      </c>
      <c r="P217" s="81" t="s">
        <v>416</v>
      </c>
      <c r="Q217" s="81" t="s">
        <v>416</v>
      </c>
      <c r="R217" s="81" t="s">
        <v>416</v>
      </c>
      <c r="S217" s="81" t="s">
        <v>416</v>
      </c>
      <c r="T217" s="81" t="s">
        <v>416</v>
      </c>
      <c r="U217" s="81" t="s">
        <v>416</v>
      </c>
      <c r="V217" s="81" t="s">
        <v>416</v>
      </c>
      <c r="W217" s="81" t="s">
        <v>416</v>
      </c>
      <c r="X217" s="81">
        <v>10.879999999999999</v>
      </c>
      <c r="Y217" s="81">
        <v>10.879999999999999</v>
      </c>
      <c r="Z217" s="81">
        <v>10.88</v>
      </c>
      <c r="AA217" s="81">
        <v>10.879999999999999</v>
      </c>
      <c r="AB217" s="81">
        <v>10.88</v>
      </c>
      <c r="AC217" s="81">
        <v>10.879999999999999</v>
      </c>
      <c r="AD217" s="81">
        <v>10.88</v>
      </c>
      <c r="AE217" s="81">
        <v>10.879999999999999</v>
      </c>
      <c r="AF217" s="81">
        <v>10.880000000000003</v>
      </c>
      <c r="AG217" s="81">
        <v>10.879999999999999</v>
      </c>
      <c r="AH217" s="81">
        <v>10.879999999999999</v>
      </c>
      <c r="AI217" s="81">
        <v>10.879999999999999</v>
      </c>
      <c r="AJ217" s="81">
        <v>10.880000000000003</v>
      </c>
      <c r="AK217" s="81">
        <v>10.879999999999995</v>
      </c>
    </row>
    <row r="218" spans="1:37" ht="15" outlineLevel="2" x14ac:dyDescent="0.25">
      <c r="A218" s="82" t="s">
        <v>205</v>
      </c>
      <c r="B218" s="82" t="s">
        <v>177</v>
      </c>
      <c r="C218" s="82" t="s">
        <v>206</v>
      </c>
      <c r="D218" s="82" t="s">
        <v>193</v>
      </c>
      <c r="E218" s="83" t="s">
        <v>85</v>
      </c>
      <c r="F218" s="80" t="s">
        <v>223</v>
      </c>
      <c r="G218" s="81" t="s">
        <v>416</v>
      </c>
      <c r="H218" s="81" t="s">
        <v>416</v>
      </c>
      <c r="I218" s="81" t="s">
        <v>416</v>
      </c>
      <c r="J218" s="81" t="s">
        <v>416</v>
      </c>
      <c r="K218" s="81" t="s">
        <v>416</v>
      </c>
      <c r="L218" s="81" t="s">
        <v>416</v>
      </c>
      <c r="M218" s="81" t="s">
        <v>416</v>
      </c>
      <c r="N218" s="81" t="s">
        <v>416</v>
      </c>
      <c r="O218" s="81" t="s">
        <v>416</v>
      </c>
      <c r="P218" s="81" t="s">
        <v>416</v>
      </c>
      <c r="Q218" s="81" t="s">
        <v>416</v>
      </c>
      <c r="R218" s="81" t="s">
        <v>416</v>
      </c>
      <c r="S218" s="81" t="s">
        <v>416</v>
      </c>
      <c r="T218" s="81" t="s">
        <v>416</v>
      </c>
      <c r="U218" s="81" t="s">
        <v>416</v>
      </c>
      <c r="V218" s="81" t="s">
        <v>416</v>
      </c>
      <c r="W218" s="81" t="s">
        <v>416</v>
      </c>
      <c r="X218" s="81" t="s">
        <v>416</v>
      </c>
      <c r="Y218" s="81" t="s">
        <v>416</v>
      </c>
      <c r="Z218" s="81" t="s">
        <v>416</v>
      </c>
      <c r="AA218" s="81">
        <v>28.22</v>
      </c>
      <c r="AB218" s="81">
        <v>28.220000000000002</v>
      </c>
      <c r="AC218" s="81">
        <v>28.219999999999995</v>
      </c>
      <c r="AD218" s="81">
        <v>28.22</v>
      </c>
      <c r="AE218" s="81">
        <v>28.22</v>
      </c>
      <c r="AF218" s="81">
        <v>28.220000000000002</v>
      </c>
      <c r="AG218" s="81">
        <v>28.219999999999995</v>
      </c>
      <c r="AH218" s="81">
        <v>28.22</v>
      </c>
      <c r="AI218" s="81">
        <v>28.22</v>
      </c>
      <c r="AJ218" s="81">
        <v>28.22</v>
      </c>
      <c r="AK218" s="81">
        <v>28.22</v>
      </c>
    </row>
    <row r="219" spans="1:37" ht="15" outlineLevel="2" x14ac:dyDescent="0.25">
      <c r="A219" s="79" t="s">
        <v>205</v>
      </c>
      <c r="B219" s="79" t="s">
        <v>177</v>
      </c>
      <c r="C219" s="79" t="s">
        <v>206</v>
      </c>
      <c r="D219" s="79" t="s">
        <v>194</v>
      </c>
      <c r="E219" s="80" t="s">
        <v>85</v>
      </c>
      <c r="F219" s="80" t="s">
        <v>223</v>
      </c>
      <c r="G219" s="81" t="s">
        <v>416</v>
      </c>
      <c r="H219" s="81" t="s">
        <v>416</v>
      </c>
      <c r="I219" s="81" t="s">
        <v>416</v>
      </c>
      <c r="J219" s="81" t="s">
        <v>416</v>
      </c>
      <c r="K219" s="81" t="s">
        <v>416</v>
      </c>
      <c r="L219" s="81" t="s">
        <v>416</v>
      </c>
      <c r="M219" s="81" t="s">
        <v>416</v>
      </c>
      <c r="N219" s="81" t="s">
        <v>416</v>
      </c>
      <c r="O219" s="81" t="s">
        <v>416</v>
      </c>
      <c r="P219" s="81" t="s">
        <v>416</v>
      </c>
      <c r="Q219" s="81" t="s">
        <v>416</v>
      </c>
      <c r="R219" s="81" t="s">
        <v>416</v>
      </c>
      <c r="S219" s="81" t="s">
        <v>416</v>
      </c>
      <c r="T219" s="81" t="s">
        <v>416</v>
      </c>
      <c r="U219" s="81" t="s">
        <v>416</v>
      </c>
      <c r="V219" s="81" t="s">
        <v>416</v>
      </c>
      <c r="W219" s="81" t="s">
        <v>416</v>
      </c>
      <c r="X219" s="81" t="s">
        <v>416</v>
      </c>
      <c r="Y219" s="81" t="s">
        <v>416</v>
      </c>
      <c r="Z219" s="81" t="s">
        <v>416</v>
      </c>
      <c r="AA219" s="81" t="s">
        <v>416</v>
      </c>
      <c r="AB219" s="81" t="s">
        <v>416</v>
      </c>
      <c r="AC219" s="81" t="s">
        <v>416</v>
      </c>
      <c r="AD219" s="81" t="s">
        <v>416</v>
      </c>
      <c r="AE219" s="81" t="s">
        <v>416</v>
      </c>
      <c r="AF219" s="81">
        <v>35.274999999999991</v>
      </c>
      <c r="AG219" s="81">
        <v>35.275000000000006</v>
      </c>
      <c r="AH219" s="81">
        <v>35.274999999999999</v>
      </c>
      <c r="AI219" s="81">
        <v>35.275000000000006</v>
      </c>
      <c r="AJ219" s="81">
        <v>35.275000000000006</v>
      </c>
      <c r="AK219" s="81">
        <v>35.274999999999999</v>
      </c>
    </row>
    <row r="220" spans="1:37" ht="15" outlineLevel="2" x14ac:dyDescent="0.25">
      <c r="A220" s="82" t="s">
        <v>205</v>
      </c>
      <c r="B220" s="82" t="s">
        <v>177</v>
      </c>
      <c r="C220" s="82" t="s">
        <v>207</v>
      </c>
      <c r="D220" s="82" t="s">
        <v>114</v>
      </c>
      <c r="E220" s="83" t="s">
        <v>85</v>
      </c>
      <c r="F220" s="80" t="s">
        <v>223</v>
      </c>
      <c r="G220" s="81">
        <v>29.999999999999996</v>
      </c>
      <c r="H220" s="81">
        <v>30.000000000000004</v>
      </c>
      <c r="I220" s="81">
        <v>29.999999999999996</v>
      </c>
      <c r="J220" s="81">
        <v>29.999999999999989</v>
      </c>
      <c r="K220" s="81">
        <v>29.999999999999996</v>
      </c>
      <c r="L220" s="81">
        <v>29.999999999999996</v>
      </c>
      <c r="M220" s="81">
        <v>29.999999999999996</v>
      </c>
      <c r="N220" s="81">
        <v>30.000000000000004</v>
      </c>
      <c r="O220" s="81">
        <v>29.999999999999996</v>
      </c>
      <c r="P220" s="81">
        <v>29.999999999999996</v>
      </c>
      <c r="Q220" s="81">
        <v>29.999999999999996</v>
      </c>
      <c r="R220" s="81">
        <v>29.999999999999989</v>
      </c>
      <c r="S220" s="81">
        <v>29.999999999999996</v>
      </c>
      <c r="T220" s="81">
        <v>29.999999999999996</v>
      </c>
      <c r="U220" s="81">
        <v>29.999999999999996</v>
      </c>
      <c r="V220" s="81">
        <v>29.999999999999989</v>
      </c>
      <c r="W220" s="81">
        <v>29.999999999999996</v>
      </c>
      <c r="X220" s="81">
        <v>30.000000000000004</v>
      </c>
      <c r="Y220" s="81">
        <v>30.000000000000004</v>
      </c>
      <c r="Z220" s="81">
        <v>29.999999999999996</v>
      </c>
      <c r="AA220" s="81">
        <v>30.000000000000004</v>
      </c>
      <c r="AB220" s="81">
        <v>29.999999999999996</v>
      </c>
      <c r="AC220" s="81">
        <v>29.999999999999996</v>
      </c>
      <c r="AD220" s="81">
        <v>29.999999999999996</v>
      </c>
      <c r="AE220" s="81">
        <v>29.999999999999989</v>
      </c>
      <c r="AF220" s="81">
        <v>29.999999999999996</v>
      </c>
      <c r="AG220" s="81" t="s">
        <v>416</v>
      </c>
      <c r="AH220" s="81" t="s">
        <v>416</v>
      </c>
      <c r="AI220" s="81" t="s">
        <v>416</v>
      </c>
      <c r="AJ220" s="81" t="s">
        <v>416</v>
      </c>
      <c r="AK220" s="81" t="s">
        <v>416</v>
      </c>
    </row>
    <row r="221" spans="1:37" ht="15" outlineLevel="2" x14ac:dyDescent="0.25">
      <c r="A221" s="79" t="s">
        <v>205</v>
      </c>
      <c r="B221" s="79" t="s">
        <v>177</v>
      </c>
      <c r="C221" s="79" t="s">
        <v>207</v>
      </c>
      <c r="D221" s="79" t="s">
        <v>189</v>
      </c>
      <c r="E221" s="80" t="s">
        <v>85</v>
      </c>
      <c r="F221" s="80" t="s">
        <v>223</v>
      </c>
      <c r="G221" s="81" t="s">
        <v>416</v>
      </c>
      <c r="H221" s="81" t="s">
        <v>416</v>
      </c>
      <c r="I221" s="81" t="s">
        <v>416</v>
      </c>
      <c r="J221" s="81" t="s">
        <v>416</v>
      </c>
      <c r="K221" s="81">
        <v>8.36</v>
      </c>
      <c r="L221" s="81">
        <v>8.3599999999999977</v>
      </c>
      <c r="M221" s="81">
        <v>8.36</v>
      </c>
      <c r="N221" s="81">
        <v>8.36</v>
      </c>
      <c r="O221" s="81">
        <v>8.36</v>
      </c>
      <c r="P221" s="81">
        <v>8.3599999999999977</v>
      </c>
      <c r="Q221" s="81">
        <v>8.3599999999999977</v>
      </c>
      <c r="R221" s="81">
        <v>8.3599999999999977</v>
      </c>
      <c r="S221" s="81">
        <v>8.36</v>
      </c>
      <c r="T221" s="81">
        <v>8.3599999999999977</v>
      </c>
      <c r="U221" s="81">
        <v>8.3600000000000012</v>
      </c>
      <c r="V221" s="81">
        <v>8.36</v>
      </c>
      <c r="W221" s="81">
        <v>8.36</v>
      </c>
      <c r="X221" s="81">
        <v>8.3599999999999977</v>
      </c>
      <c r="Y221" s="81">
        <v>8.3600000000000012</v>
      </c>
      <c r="Z221" s="81">
        <v>8.36</v>
      </c>
      <c r="AA221" s="81">
        <v>8.36</v>
      </c>
      <c r="AB221" s="81">
        <v>8.3599999999999977</v>
      </c>
      <c r="AC221" s="81">
        <v>8.36</v>
      </c>
      <c r="AD221" s="81">
        <v>8.36</v>
      </c>
      <c r="AE221" s="81">
        <v>8.3599999999999977</v>
      </c>
      <c r="AF221" s="81">
        <v>8.3600000000000012</v>
      </c>
      <c r="AG221" s="81">
        <v>8.36</v>
      </c>
      <c r="AH221" s="81">
        <v>8.36</v>
      </c>
      <c r="AI221" s="81" t="s">
        <v>416</v>
      </c>
      <c r="AJ221" s="81" t="s">
        <v>416</v>
      </c>
      <c r="AK221" s="81" t="s">
        <v>416</v>
      </c>
    </row>
    <row r="222" spans="1:37" ht="15" outlineLevel="2" x14ac:dyDescent="0.25">
      <c r="A222" s="82" t="s">
        <v>205</v>
      </c>
      <c r="B222" s="82" t="s">
        <v>177</v>
      </c>
      <c r="C222" s="82" t="s">
        <v>207</v>
      </c>
      <c r="D222" s="82" t="s">
        <v>190</v>
      </c>
      <c r="E222" s="83" t="s">
        <v>85</v>
      </c>
      <c r="F222" s="80" t="s">
        <v>223</v>
      </c>
      <c r="G222" s="81" t="s">
        <v>416</v>
      </c>
      <c r="H222" s="81" t="s">
        <v>416</v>
      </c>
      <c r="I222" s="81" t="s">
        <v>416</v>
      </c>
      <c r="J222" s="81" t="s">
        <v>416</v>
      </c>
      <c r="K222" s="81" t="s">
        <v>416</v>
      </c>
      <c r="L222" s="81" t="s">
        <v>416</v>
      </c>
      <c r="M222" s="81" t="s">
        <v>416</v>
      </c>
      <c r="N222" s="81">
        <v>7.8599999999999985</v>
      </c>
      <c r="O222" s="81">
        <v>7.86</v>
      </c>
      <c r="P222" s="81">
        <v>7.8599999999999985</v>
      </c>
      <c r="Q222" s="81">
        <v>7.8599999999999985</v>
      </c>
      <c r="R222" s="81">
        <v>7.86</v>
      </c>
      <c r="S222" s="81">
        <v>7.86</v>
      </c>
      <c r="T222" s="81">
        <v>7.8599999999999985</v>
      </c>
      <c r="U222" s="81">
        <v>7.8599999999999985</v>
      </c>
      <c r="V222" s="81">
        <v>7.86</v>
      </c>
      <c r="W222" s="81">
        <v>7.86</v>
      </c>
      <c r="X222" s="81">
        <v>7.8599999999999985</v>
      </c>
      <c r="Y222" s="81">
        <v>7.8599999999999985</v>
      </c>
      <c r="Z222" s="81">
        <v>7.8599999999999985</v>
      </c>
      <c r="AA222" s="81">
        <v>7.8599999999999985</v>
      </c>
      <c r="AB222" s="81">
        <v>7.8599999999999985</v>
      </c>
      <c r="AC222" s="81">
        <v>7.86</v>
      </c>
      <c r="AD222" s="81">
        <v>7.86</v>
      </c>
      <c r="AE222" s="81">
        <v>7.8599999999999985</v>
      </c>
      <c r="AF222" s="81">
        <v>7.8599999999999985</v>
      </c>
      <c r="AG222" s="81">
        <v>7.8599999999999985</v>
      </c>
      <c r="AH222" s="81">
        <v>7.8599999999999985</v>
      </c>
      <c r="AI222" s="81">
        <v>7.8599999999999985</v>
      </c>
      <c r="AJ222" s="81">
        <v>7.86</v>
      </c>
      <c r="AK222" s="81">
        <v>7.8599999999999985</v>
      </c>
    </row>
    <row r="223" spans="1:37" ht="15" outlineLevel="2" x14ac:dyDescent="0.25">
      <c r="A223" s="79" t="s">
        <v>205</v>
      </c>
      <c r="B223" s="79" t="s">
        <v>177</v>
      </c>
      <c r="C223" s="79" t="s">
        <v>207</v>
      </c>
      <c r="D223" s="79" t="s">
        <v>191</v>
      </c>
      <c r="E223" s="80" t="s">
        <v>85</v>
      </c>
      <c r="F223" s="80" t="s">
        <v>223</v>
      </c>
      <c r="G223" s="81" t="s">
        <v>416</v>
      </c>
      <c r="H223" s="81" t="s">
        <v>416</v>
      </c>
      <c r="I223" s="81" t="s">
        <v>416</v>
      </c>
      <c r="J223" s="81" t="s">
        <v>416</v>
      </c>
      <c r="K223" s="81" t="s">
        <v>416</v>
      </c>
      <c r="L223" s="81" t="s">
        <v>416</v>
      </c>
      <c r="M223" s="81" t="s">
        <v>416</v>
      </c>
      <c r="N223" s="81" t="s">
        <v>416</v>
      </c>
      <c r="O223" s="81" t="s">
        <v>416</v>
      </c>
      <c r="P223" s="81" t="s">
        <v>416</v>
      </c>
      <c r="Q223" s="81" t="s">
        <v>416</v>
      </c>
      <c r="R223" s="81" t="s">
        <v>416</v>
      </c>
      <c r="S223" s="81">
        <v>4.5</v>
      </c>
      <c r="T223" s="81">
        <v>4.4999999999999991</v>
      </c>
      <c r="U223" s="81">
        <v>4.5000000000000009</v>
      </c>
      <c r="V223" s="81">
        <v>4.5</v>
      </c>
      <c r="W223" s="81">
        <v>4.5</v>
      </c>
      <c r="X223" s="81">
        <v>4.5000000000000009</v>
      </c>
      <c r="Y223" s="81">
        <v>4.5</v>
      </c>
      <c r="Z223" s="81">
        <v>4.5</v>
      </c>
      <c r="AA223" s="81">
        <v>4.5000000000000009</v>
      </c>
      <c r="AB223" s="81">
        <v>4.5000000000000009</v>
      </c>
      <c r="AC223" s="81">
        <v>4.5000000000000009</v>
      </c>
      <c r="AD223" s="81">
        <v>4.5</v>
      </c>
      <c r="AE223" s="81">
        <v>4.5</v>
      </c>
      <c r="AF223" s="81">
        <v>4.5</v>
      </c>
      <c r="AG223" s="81">
        <v>4.5</v>
      </c>
      <c r="AH223" s="81">
        <v>4.5000000000000009</v>
      </c>
      <c r="AI223" s="81">
        <v>4.5000000000000009</v>
      </c>
      <c r="AJ223" s="81">
        <v>4.5000000000000009</v>
      </c>
      <c r="AK223" s="81">
        <v>4.5</v>
      </c>
    </row>
    <row r="224" spans="1:37" ht="15" outlineLevel="2" x14ac:dyDescent="0.25">
      <c r="A224" s="82" t="s">
        <v>205</v>
      </c>
      <c r="B224" s="82" t="s">
        <v>177</v>
      </c>
      <c r="C224" s="82" t="s">
        <v>207</v>
      </c>
      <c r="D224" s="82" t="s">
        <v>192</v>
      </c>
      <c r="E224" s="83" t="s">
        <v>85</v>
      </c>
      <c r="F224" s="80" t="s">
        <v>223</v>
      </c>
      <c r="G224" s="81" t="s">
        <v>416</v>
      </c>
      <c r="H224" s="81" t="s">
        <v>416</v>
      </c>
      <c r="I224" s="81" t="s">
        <v>416</v>
      </c>
      <c r="J224" s="81" t="s">
        <v>416</v>
      </c>
      <c r="K224" s="81" t="s">
        <v>416</v>
      </c>
      <c r="L224" s="81" t="s">
        <v>416</v>
      </c>
      <c r="M224" s="81" t="s">
        <v>416</v>
      </c>
      <c r="N224" s="81" t="s">
        <v>416</v>
      </c>
      <c r="O224" s="81" t="s">
        <v>416</v>
      </c>
      <c r="P224" s="81" t="s">
        <v>416</v>
      </c>
      <c r="Q224" s="81" t="s">
        <v>416</v>
      </c>
      <c r="R224" s="81" t="s">
        <v>416</v>
      </c>
      <c r="S224" s="81" t="s">
        <v>416</v>
      </c>
      <c r="T224" s="81" t="s">
        <v>416</v>
      </c>
      <c r="U224" s="81" t="s">
        <v>416</v>
      </c>
      <c r="V224" s="81" t="s">
        <v>416</v>
      </c>
      <c r="W224" s="81" t="s">
        <v>416</v>
      </c>
      <c r="X224" s="81">
        <v>12.132000000000001</v>
      </c>
      <c r="Y224" s="81">
        <v>12.131999999999998</v>
      </c>
      <c r="Z224" s="81">
        <v>12.132000000000001</v>
      </c>
      <c r="AA224" s="81">
        <v>12.132000000000001</v>
      </c>
      <c r="AB224" s="81">
        <v>12.132000000000001</v>
      </c>
      <c r="AC224" s="81">
        <v>12.132000000000003</v>
      </c>
      <c r="AD224" s="81">
        <v>12.132</v>
      </c>
      <c r="AE224" s="81">
        <v>12.132</v>
      </c>
      <c r="AF224" s="81">
        <v>12.131999999999998</v>
      </c>
      <c r="AG224" s="81">
        <v>12.132000000000001</v>
      </c>
      <c r="AH224" s="81">
        <v>12.132</v>
      </c>
      <c r="AI224" s="81">
        <v>12.131999999999998</v>
      </c>
      <c r="AJ224" s="81">
        <v>12.132</v>
      </c>
      <c r="AK224" s="81">
        <v>12.132</v>
      </c>
    </row>
    <row r="225" spans="1:37" ht="15" outlineLevel="2" x14ac:dyDescent="0.25">
      <c r="A225" s="79" t="s">
        <v>205</v>
      </c>
      <c r="B225" s="79" t="s">
        <v>177</v>
      </c>
      <c r="C225" s="79" t="s">
        <v>207</v>
      </c>
      <c r="D225" s="79" t="s">
        <v>193</v>
      </c>
      <c r="E225" s="80" t="s">
        <v>85</v>
      </c>
      <c r="F225" s="80" t="s">
        <v>223</v>
      </c>
      <c r="G225" s="81" t="s">
        <v>416</v>
      </c>
      <c r="H225" s="81" t="s">
        <v>416</v>
      </c>
      <c r="I225" s="81" t="s">
        <v>416</v>
      </c>
      <c r="J225" s="81" t="s">
        <v>416</v>
      </c>
      <c r="K225" s="81" t="s">
        <v>416</v>
      </c>
      <c r="L225" s="81" t="s">
        <v>416</v>
      </c>
      <c r="M225" s="81" t="s">
        <v>416</v>
      </c>
      <c r="N225" s="81" t="s">
        <v>416</v>
      </c>
      <c r="O225" s="81" t="s">
        <v>416</v>
      </c>
      <c r="P225" s="81" t="s">
        <v>416</v>
      </c>
      <c r="Q225" s="81" t="s">
        <v>416</v>
      </c>
      <c r="R225" s="81" t="s">
        <v>416</v>
      </c>
      <c r="S225" s="81" t="s">
        <v>416</v>
      </c>
      <c r="T225" s="81" t="s">
        <v>416</v>
      </c>
      <c r="U225" s="81" t="s">
        <v>416</v>
      </c>
      <c r="V225" s="81" t="s">
        <v>416</v>
      </c>
      <c r="W225" s="81" t="s">
        <v>416</v>
      </c>
      <c r="X225" s="81" t="s">
        <v>416</v>
      </c>
      <c r="Y225" s="81" t="s">
        <v>416</v>
      </c>
      <c r="Z225" s="81" t="s">
        <v>416</v>
      </c>
      <c r="AA225" s="81">
        <v>35.027999999999999</v>
      </c>
      <c r="AB225" s="81">
        <v>35.027999999999984</v>
      </c>
      <c r="AC225" s="81">
        <v>35.027999999999999</v>
      </c>
      <c r="AD225" s="81">
        <v>35.027999999999992</v>
      </c>
      <c r="AE225" s="81">
        <v>35.027999999999992</v>
      </c>
      <c r="AF225" s="81">
        <v>35.027999999999992</v>
      </c>
      <c r="AG225" s="81">
        <v>35.027999999999999</v>
      </c>
      <c r="AH225" s="81">
        <v>35.027999999999999</v>
      </c>
      <c r="AI225" s="81">
        <v>35.027999999999999</v>
      </c>
      <c r="AJ225" s="81">
        <v>35.027999999999999</v>
      </c>
      <c r="AK225" s="81">
        <v>35.027999999999992</v>
      </c>
    </row>
    <row r="226" spans="1:37" ht="15" outlineLevel="2" x14ac:dyDescent="0.25">
      <c r="A226" s="82" t="s">
        <v>205</v>
      </c>
      <c r="B226" s="82" t="s">
        <v>177</v>
      </c>
      <c r="C226" s="82" t="s">
        <v>207</v>
      </c>
      <c r="D226" s="82" t="s">
        <v>194</v>
      </c>
      <c r="E226" s="83" t="s">
        <v>85</v>
      </c>
      <c r="F226" s="80" t="s">
        <v>223</v>
      </c>
      <c r="G226" s="81" t="s">
        <v>416</v>
      </c>
      <c r="H226" s="81" t="s">
        <v>416</v>
      </c>
      <c r="I226" s="81" t="s">
        <v>416</v>
      </c>
      <c r="J226" s="81" t="s">
        <v>416</v>
      </c>
      <c r="K226" s="81" t="s">
        <v>416</v>
      </c>
      <c r="L226" s="81" t="s">
        <v>416</v>
      </c>
      <c r="M226" s="81" t="s">
        <v>416</v>
      </c>
      <c r="N226" s="81" t="s">
        <v>416</v>
      </c>
      <c r="O226" s="81" t="s">
        <v>416</v>
      </c>
      <c r="P226" s="81" t="s">
        <v>416</v>
      </c>
      <c r="Q226" s="81" t="s">
        <v>416</v>
      </c>
      <c r="R226" s="81" t="s">
        <v>416</v>
      </c>
      <c r="S226" s="81" t="s">
        <v>416</v>
      </c>
      <c r="T226" s="81" t="s">
        <v>416</v>
      </c>
      <c r="U226" s="81" t="s">
        <v>416</v>
      </c>
      <c r="V226" s="81" t="s">
        <v>416</v>
      </c>
      <c r="W226" s="81" t="s">
        <v>416</v>
      </c>
      <c r="X226" s="81" t="s">
        <v>416</v>
      </c>
      <c r="Y226" s="81" t="s">
        <v>416</v>
      </c>
      <c r="Z226" s="81" t="s">
        <v>416</v>
      </c>
      <c r="AA226" s="81" t="s">
        <v>416</v>
      </c>
      <c r="AB226" s="81" t="s">
        <v>416</v>
      </c>
      <c r="AC226" s="81" t="s">
        <v>416</v>
      </c>
      <c r="AD226" s="81" t="s">
        <v>416</v>
      </c>
      <c r="AE226" s="81" t="s">
        <v>416</v>
      </c>
      <c r="AF226" s="81">
        <v>33.639999999999993</v>
      </c>
      <c r="AG226" s="81">
        <v>33.639999999999993</v>
      </c>
      <c r="AH226" s="81">
        <v>33.64</v>
      </c>
      <c r="AI226" s="81">
        <v>33.64</v>
      </c>
      <c r="AJ226" s="81">
        <v>33.64</v>
      </c>
      <c r="AK226" s="81">
        <v>33.639999999999993</v>
      </c>
    </row>
    <row r="227" spans="1:37" ht="15" outlineLevel="1" x14ac:dyDescent="0.25">
      <c r="A227" s="86" t="s">
        <v>208</v>
      </c>
      <c r="B227" s="82"/>
      <c r="C227" s="82"/>
      <c r="D227" s="82"/>
      <c r="E227" s="83"/>
      <c r="F227" s="80" t="s">
        <v>223</v>
      </c>
      <c r="G227" s="81">
        <v>29.001520143301171</v>
      </c>
      <c r="H227" s="81">
        <v>29.028402479261217</v>
      </c>
      <c r="I227" s="81">
        <v>29.098047821818579</v>
      </c>
      <c r="J227" s="81">
        <v>29.09883468659369</v>
      </c>
      <c r="K227" s="81">
        <v>21.964441225650891</v>
      </c>
      <c r="L227" s="81">
        <v>21.148341732414924</v>
      </c>
      <c r="M227" s="81">
        <v>20.373231773966513</v>
      </c>
      <c r="N227" s="81">
        <v>17.2094139094119</v>
      </c>
      <c r="O227" s="81">
        <v>16.523717337475112</v>
      </c>
      <c r="P227" s="81">
        <v>15.500671273340865</v>
      </c>
      <c r="Q227" s="81">
        <v>14.489979038137601</v>
      </c>
      <c r="R227" s="81">
        <v>13.895023204442193</v>
      </c>
      <c r="S227" s="81">
        <v>12.606486701210422</v>
      </c>
      <c r="T227" s="81">
        <v>11.684261536813846</v>
      </c>
      <c r="U227" s="81">
        <v>10.745898950471934</v>
      </c>
      <c r="V227" s="81">
        <v>9.8778923322359873</v>
      </c>
      <c r="W227" s="81">
        <v>9.0020081206248079</v>
      </c>
      <c r="X227" s="81">
        <v>8.6824438735504721</v>
      </c>
      <c r="Y227" s="81">
        <v>8.8573326928227498</v>
      </c>
      <c r="Z227" s="81">
        <v>8.5890088081901528</v>
      </c>
      <c r="AA227" s="81">
        <v>8.8432764588271038</v>
      </c>
      <c r="AB227" s="81">
        <v>9.184431799236032</v>
      </c>
      <c r="AC227" s="81">
        <v>9.9716502355570285</v>
      </c>
      <c r="AD227" s="81">
        <v>10.775763068915026</v>
      </c>
      <c r="AE227" s="81">
        <v>11.024082742874892</v>
      </c>
      <c r="AF227" s="81">
        <v>12.405019851034739</v>
      </c>
      <c r="AG227" s="81">
        <v>15.838656334633574</v>
      </c>
      <c r="AH227" s="81">
        <v>15.954406321089072</v>
      </c>
      <c r="AI227" s="81">
        <v>17.24249235453345</v>
      </c>
      <c r="AJ227" s="81">
        <v>18.433746179299089</v>
      </c>
      <c r="AK227" s="81">
        <v>18.959995210443978</v>
      </c>
    </row>
    <row r="228" spans="1:37" ht="15" outlineLevel="2" x14ac:dyDescent="0.25">
      <c r="A228" s="79" t="s">
        <v>209</v>
      </c>
      <c r="B228" s="79" t="s">
        <v>162</v>
      </c>
      <c r="C228" s="79" t="s">
        <v>210</v>
      </c>
      <c r="D228" s="79" t="s">
        <v>114</v>
      </c>
      <c r="E228" s="80" t="s">
        <v>85</v>
      </c>
      <c r="F228" s="80" t="s">
        <v>223</v>
      </c>
      <c r="G228" s="81">
        <v>0.99999999999999989</v>
      </c>
      <c r="H228" s="81">
        <v>1.0000000000000002</v>
      </c>
      <c r="I228" s="81">
        <v>0.99999999999999989</v>
      </c>
      <c r="J228" s="81">
        <v>1</v>
      </c>
      <c r="K228" s="81">
        <v>0.99999999999999989</v>
      </c>
      <c r="L228" s="81">
        <v>0.99999999999999989</v>
      </c>
      <c r="M228" s="81">
        <v>1</v>
      </c>
      <c r="N228" s="81">
        <v>1</v>
      </c>
      <c r="O228" s="81">
        <v>1</v>
      </c>
      <c r="P228" s="81">
        <v>0.99999999999999989</v>
      </c>
      <c r="Q228" s="81">
        <v>1</v>
      </c>
      <c r="R228" s="81">
        <v>0.99999999999999989</v>
      </c>
      <c r="S228" s="81">
        <v>1</v>
      </c>
      <c r="T228" s="81">
        <v>0.99999999999999989</v>
      </c>
      <c r="U228" s="81">
        <v>0.99999999999999989</v>
      </c>
      <c r="V228" s="81">
        <v>1</v>
      </c>
      <c r="W228" s="81">
        <v>1</v>
      </c>
      <c r="X228" s="81">
        <v>1</v>
      </c>
      <c r="Y228" s="81">
        <v>1</v>
      </c>
      <c r="Z228" s="81">
        <v>0.99999999999999989</v>
      </c>
      <c r="AA228" s="81">
        <v>1</v>
      </c>
      <c r="AB228" s="81">
        <v>1.0000000000000002</v>
      </c>
      <c r="AC228" s="81">
        <v>1</v>
      </c>
      <c r="AD228" s="81">
        <v>0.99999999999999989</v>
      </c>
      <c r="AE228" s="81">
        <v>1.0000000000000002</v>
      </c>
      <c r="AF228" s="81">
        <v>1.0000000000000002</v>
      </c>
      <c r="AG228" s="81">
        <v>1</v>
      </c>
      <c r="AH228" s="81">
        <v>1</v>
      </c>
      <c r="AI228" s="81">
        <v>0.99999999999999989</v>
      </c>
      <c r="AJ228" s="81">
        <v>1</v>
      </c>
      <c r="AK228" s="81">
        <v>1</v>
      </c>
    </row>
    <row r="229" spans="1:37" ht="15" outlineLevel="2" x14ac:dyDescent="0.25">
      <c r="A229" s="82" t="s">
        <v>209</v>
      </c>
      <c r="B229" s="82" t="s">
        <v>162</v>
      </c>
      <c r="C229" s="82" t="s">
        <v>210</v>
      </c>
      <c r="D229" s="82" t="s">
        <v>165</v>
      </c>
      <c r="E229" s="83" t="s">
        <v>85</v>
      </c>
      <c r="F229" s="80" t="s">
        <v>223</v>
      </c>
      <c r="G229" s="81" t="s">
        <v>416</v>
      </c>
      <c r="H229" s="81" t="s">
        <v>416</v>
      </c>
      <c r="I229" s="81" t="s">
        <v>416</v>
      </c>
      <c r="J229" s="81" t="s">
        <v>416</v>
      </c>
      <c r="K229" s="81" t="s">
        <v>416</v>
      </c>
      <c r="L229" s="81" t="s">
        <v>416</v>
      </c>
      <c r="M229" s="81" t="s">
        <v>416</v>
      </c>
      <c r="N229" s="81" t="s">
        <v>416</v>
      </c>
      <c r="O229" s="81" t="s">
        <v>416</v>
      </c>
      <c r="P229" s="81" t="s">
        <v>416</v>
      </c>
      <c r="Q229" s="81">
        <v>1</v>
      </c>
      <c r="R229" s="81">
        <v>1</v>
      </c>
      <c r="S229" s="81">
        <v>1</v>
      </c>
      <c r="T229" s="81">
        <v>0.99999999999999989</v>
      </c>
      <c r="U229" s="81">
        <v>0.99999999999999989</v>
      </c>
      <c r="V229" s="81">
        <v>0.99999999999999989</v>
      </c>
      <c r="W229" s="81">
        <v>1</v>
      </c>
      <c r="X229" s="81">
        <v>1</v>
      </c>
      <c r="Y229" s="81">
        <v>1</v>
      </c>
      <c r="Z229" s="81">
        <v>1</v>
      </c>
      <c r="AA229" s="81">
        <v>1</v>
      </c>
      <c r="AB229" s="81">
        <v>1.0000000000000002</v>
      </c>
      <c r="AC229" s="81">
        <v>1</v>
      </c>
      <c r="AD229" s="81">
        <v>0.99999999999999967</v>
      </c>
      <c r="AE229" s="81">
        <v>1</v>
      </c>
      <c r="AF229" s="81">
        <v>0.99999999999999989</v>
      </c>
      <c r="AG229" s="81">
        <v>1</v>
      </c>
      <c r="AH229" s="81">
        <v>0.99999999999999989</v>
      </c>
      <c r="AI229" s="81">
        <v>1.0000000000000002</v>
      </c>
      <c r="AJ229" s="81">
        <v>0.99999999999999989</v>
      </c>
      <c r="AK229" s="81">
        <v>0.99999999999999989</v>
      </c>
    </row>
    <row r="230" spans="1:37" ht="15" outlineLevel="2" x14ac:dyDescent="0.25">
      <c r="A230" s="79" t="s">
        <v>209</v>
      </c>
      <c r="B230" s="79" t="s">
        <v>162</v>
      </c>
      <c r="C230" s="79" t="s">
        <v>210</v>
      </c>
      <c r="D230" s="79" t="s">
        <v>166</v>
      </c>
      <c r="E230" s="80" t="s">
        <v>85</v>
      </c>
      <c r="F230" s="80" t="s">
        <v>223</v>
      </c>
      <c r="G230" s="81" t="s">
        <v>416</v>
      </c>
      <c r="H230" s="81" t="s">
        <v>416</v>
      </c>
      <c r="I230" s="81" t="s">
        <v>416</v>
      </c>
      <c r="J230" s="81" t="s">
        <v>416</v>
      </c>
      <c r="K230" s="81" t="s">
        <v>416</v>
      </c>
      <c r="L230" s="81" t="s">
        <v>416</v>
      </c>
      <c r="M230" s="81" t="s">
        <v>416</v>
      </c>
      <c r="N230" s="81" t="s">
        <v>416</v>
      </c>
      <c r="O230" s="81" t="s">
        <v>416</v>
      </c>
      <c r="P230" s="81" t="s">
        <v>416</v>
      </c>
      <c r="Q230" s="81" t="s">
        <v>416</v>
      </c>
      <c r="R230" s="81" t="s">
        <v>416</v>
      </c>
      <c r="S230" s="81" t="s">
        <v>416</v>
      </c>
      <c r="T230" s="81" t="s">
        <v>416</v>
      </c>
      <c r="U230" s="81">
        <v>1</v>
      </c>
      <c r="V230" s="81">
        <v>0.99999999999999989</v>
      </c>
      <c r="W230" s="81">
        <v>0.99999999999999989</v>
      </c>
      <c r="X230" s="81">
        <v>0.99999999999999989</v>
      </c>
      <c r="Y230" s="81">
        <v>0.99999999999999989</v>
      </c>
      <c r="Z230" s="81">
        <v>0.99999999999999989</v>
      </c>
      <c r="AA230" s="81">
        <v>1</v>
      </c>
      <c r="AB230" s="81">
        <v>0.99999999999999989</v>
      </c>
      <c r="AC230" s="81">
        <v>0.99999999999999989</v>
      </c>
      <c r="AD230" s="81">
        <v>0.99999999999999989</v>
      </c>
      <c r="AE230" s="81">
        <v>0.99999999999999989</v>
      </c>
      <c r="AF230" s="81">
        <v>1</v>
      </c>
      <c r="AG230" s="81">
        <v>1</v>
      </c>
      <c r="AH230" s="81">
        <v>1</v>
      </c>
      <c r="AI230" s="81">
        <v>1</v>
      </c>
      <c r="AJ230" s="81">
        <v>1</v>
      </c>
      <c r="AK230" s="81">
        <v>1</v>
      </c>
    </row>
    <row r="231" spans="1:37" ht="15" outlineLevel="2" x14ac:dyDescent="0.25">
      <c r="A231" s="82" t="s">
        <v>209</v>
      </c>
      <c r="B231" s="82" t="s">
        <v>162</v>
      </c>
      <c r="C231" s="82" t="s">
        <v>210</v>
      </c>
      <c r="D231" s="82" t="s">
        <v>167</v>
      </c>
      <c r="E231" s="83" t="s">
        <v>85</v>
      </c>
      <c r="F231" s="80" t="s">
        <v>223</v>
      </c>
      <c r="G231" s="81" t="s">
        <v>416</v>
      </c>
      <c r="H231" s="81" t="s">
        <v>416</v>
      </c>
      <c r="I231" s="81" t="s">
        <v>416</v>
      </c>
      <c r="J231" s="81" t="s">
        <v>416</v>
      </c>
      <c r="K231" s="81" t="s">
        <v>416</v>
      </c>
      <c r="L231" s="81" t="s">
        <v>416</v>
      </c>
      <c r="M231" s="81" t="s">
        <v>416</v>
      </c>
      <c r="N231" s="81" t="s">
        <v>416</v>
      </c>
      <c r="O231" s="81" t="s">
        <v>416</v>
      </c>
      <c r="P231" s="81" t="s">
        <v>416</v>
      </c>
      <c r="Q231" s="81" t="s">
        <v>416</v>
      </c>
      <c r="R231" s="81" t="s">
        <v>416</v>
      </c>
      <c r="S231" s="81" t="s">
        <v>416</v>
      </c>
      <c r="T231" s="81" t="s">
        <v>416</v>
      </c>
      <c r="U231" s="81" t="s">
        <v>416</v>
      </c>
      <c r="V231" s="81" t="s">
        <v>416</v>
      </c>
      <c r="W231" s="81" t="s">
        <v>416</v>
      </c>
      <c r="X231" s="81">
        <v>1</v>
      </c>
      <c r="Y231" s="81">
        <v>1</v>
      </c>
      <c r="Z231" s="81">
        <v>0.99999999999999989</v>
      </c>
      <c r="AA231" s="81">
        <v>1</v>
      </c>
      <c r="AB231" s="81">
        <v>0.99999999999999989</v>
      </c>
      <c r="AC231" s="81">
        <v>1</v>
      </c>
      <c r="AD231" s="81">
        <v>0.99999999999999989</v>
      </c>
      <c r="AE231" s="81">
        <v>0.99999999999999989</v>
      </c>
      <c r="AF231" s="81">
        <v>1.0000000000000002</v>
      </c>
      <c r="AG231" s="81">
        <v>0.99999999999999989</v>
      </c>
      <c r="AH231" s="81">
        <v>1</v>
      </c>
      <c r="AI231" s="81">
        <v>1</v>
      </c>
      <c r="AJ231" s="81">
        <v>0.99999999999999989</v>
      </c>
      <c r="AK231" s="81">
        <v>1</v>
      </c>
    </row>
    <row r="232" spans="1:37" ht="15" outlineLevel="2" x14ac:dyDescent="0.25">
      <c r="A232" s="79" t="s">
        <v>209</v>
      </c>
      <c r="B232" s="79" t="s">
        <v>162</v>
      </c>
      <c r="C232" s="79" t="s">
        <v>211</v>
      </c>
      <c r="D232" s="79" t="s">
        <v>114</v>
      </c>
      <c r="E232" s="80" t="s">
        <v>85</v>
      </c>
      <c r="F232" s="80" t="s">
        <v>223</v>
      </c>
      <c r="G232" s="81">
        <v>0.99999999999999989</v>
      </c>
      <c r="H232" s="81">
        <v>1</v>
      </c>
      <c r="I232" s="81">
        <v>0.99999999999999989</v>
      </c>
      <c r="J232" s="81">
        <v>1</v>
      </c>
      <c r="K232" s="81">
        <v>1</v>
      </c>
      <c r="L232" s="81">
        <v>0.99999999999999989</v>
      </c>
      <c r="M232" s="81">
        <v>0.99999999999999989</v>
      </c>
      <c r="N232" s="81">
        <v>1</v>
      </c>
      <c r="O232" s="81">
        <v>1</v>
      </c>
      <c r="P232" s="81">
        <v>0.99999999999999989</v>
      </c>
      <c r="Q232" s="81">
        <v>1</v>
      </c>
      <c r="R232" s="81">
        <v>0.99999999999999989</v>
      </c>
      <c r="S232" s="81">
        <v>1</v>
      </c>
      <c r="T232" s="81">
        <v>0.99999999999999989</v>
      </c>
      <c r="U232" s="81">
        <v>0.99999999999999989</v>
      </c>
      <c r="V232" s="81">
        <v>1</v>
      </c>
      <c r="W232" s="81">
        <v>1</v>
      </c>
      <c r="X232" s="81">
        <v>1</v>
      </c>
      <c r="Y232" s="81">
        <v>1</v>
      </c>
      <c r="Z232" s="81">
        <v>0.99999999999999989</v>
      </c>
      <c r="AA232" s="81">
        <v>1</v>
      </c>
      <c r="AB232" s="81">
        <v>1</v>
      </c>
      <c r="AC232" s="81">
        <v>1</v>
      </c>
      <c r="AD232" s="81">
        <v>0.99999999999999989</v>
      </c>
      <c r="AE232" s="81">
        <v>1.0000000000000002</v>
      </c>
      <c r="AF232" s="81">
        <v>1.0000000000000002</v>
      </c>
      <c r="AG232" s="81">
        <v>1</v>
      </c>
      <c r="AH232" s="81">
        <v>1</v>
      </c>
      <c r="AI232" s="81">
        <v>0.99999999999999989</v>
      </c>
      <c r="AJ232" s="81">
        <v>1</v>
      </c>
      <c r="AK232" s="81">
        <v>1</v>
      </c>
    </row>
    <row r="233" spans="1:37" ht="15" outlineLevel="2" x14ac:dyDescent="0.25">
      <c r="A233" s="82" t="s">
        <v>209</v>
      </c>
      <c r="B233" s="82" t="s">
        <v>162</v>
      </c>
      <c r="C233" s="82" t="s">
        <v>211</v>
      </c>
      <c r="D233" s="82" t="s">
        <v>165</v>
      </c>
      <c r="E233" s="83" t="s">
        <v>85</v>
      </c>
      <c r="F233" s="80" t="s">
        <v>223</v>
      </c>
      <c r="G233" s="81" t="s">
        <v>416</v>
      </c>
      <c r="H233" s="81" t="s">
        <v>416</v>
      </c>
      <c r="I233" s="81" t="s">
        <v>416</v>
      </c>
      <c r="J233" s="81" t="s">
        <v>416</v>
      </c>
      <c r="K233" s="81" t="s">
        <v>416</v>
      </c>
      <c r="L233" s="81" t="s">
        <v>416</v>
      </c>
      <c r="M233" s="81" t="s">
        <v>416</v>
      </c>
      <c r="N233" s="81" t="s">
        <v>416</v>
      </c>
      <c r="O233" s="81" t="s">
        <v>416</v>
      </c>
      <c r="P233" s="81" t="s">
        <v>416</v>
      </c>
      <c r="Q233" s="81">
        <v>1</v>
      </c>
      <c r="R233" s="81">
        <v>1</v>
      </c>
      <c r="S233" s="81">
        <v>1</v>
      </c>
      <c r="T233" s="81">
        <v>0.99999999999999989</v>
      </c>
      <c r="U233" s="81">
        <v>0.99999999999999989</v>
      </c>
      <c r="V233" s="81">
        <v>1</v>
      </c>
      <c r="W233" s="81">
        <v>1</v>
      </c>
      <c r="X233" s="81">
        <v>1</v>
      </c>
      <c r="Y233" s="81">
        <v>1</v>
      </c>
      <c r="Z233" s="81">
        <v>1</v>
      </c>
      <c r="AA233" s="81">
        <v>1</v>
      </c>
      <c r="AB233" s="81">
        <v>1.0000000000000002</v>
      </c>
      <c r="AC233" s="81">
        <v>1</v>
      </c>
      <c r="AD233" s="81">
        <v>0.99999999999999967</v>
      </c>
      <c r="AE233" s="81">
        <v>1</v>
      </c>
      <c r="AF233" s="81">
        <v>0.99999999999999989</v>
      </c>
      <c r="AG233" s="81">
        <v>1</v>
      </c>
      <c r="AH233" s="81">
        <v>0.99999999999999989</v>
      </c>
      <c r="AI233" s="81">
        <v>1.0000000000000002</v>
      </c>
      <c r="AJ233" s="81">
        <v>0.99999999999999989</v>
      </c>
      <c r="AK233" s="81">
        <v>0.99999999999999989</v>
      </c>
    </row>
    <row r="234" spans="1:37" ht="15" outlineLevel="2" x14ac:dyDescent="0.25">
      <c r="A234" s="79" t="s">
        <v>209</v>
      </c>
      <c r="B234" s="79" t="s">
        <v>162</v>
      </c>
      <c r="C234" s="79" t="s">
        <v>211</v>
      </c>
      <c r="D234" s="79" t="s">
        <v>166</v>
      </c>
      <c r="E234" s="80" t="s">
        <v>85</v>
      </c>
      <c r="F234" s="80" t="s">
        <v>223</v>
      </c>
      <c r="G234" s="81" t="s">
        <v>416</v>
      </c>
      <c r="H234" s="81" t="s">
        <v>416</v>
      </c>
      <c r="I234" s="81" t="s">
        <v>416</v>
      </c>
      <c r="J234" s="81" t="s">
        <v>416</v>
      </c>
      <c r="K234" s="81" t="s">
        <v>416</v>
      </c>
      <c r="L234" s="81" t="s">
        <v>416</v>
      </c>
      <c r="M234" s="81" t="s">
        <v>416</v>
      </c>
      <c r="N234" s="81" t="s">
        <v>416</v>
      </c>
      <c r="O234" s="81" t="s">
        <v>416</v>
      </c>
      <c r="P234" s="81" t="s">
        <v>416</v>
      </c>
      <c r="Q234" s="81" t="s">
        <v>416</v>
      </c>
      <c r="R234" s="81" t="s">
        <v>416</v>
      </c>
      <c r="S234" s="81" t="s">
        <v>416</v>
      </c>
      <c r="T234" s="81" t="s">
        <v>416</v>
      </c>
      <c r="U234" s="81">
        <v>1</v>
      </c>
      <c r="V234" s="81">
        <v>0.99999999999999989</v>
      </c>
      <c r="W234" s="81">
        <v>0.99999999999999989</v>
      </c>
      <c r="X234" s="81">
        <v>0.99999999999999989</v>
      </c>
      <c r="Y234" s="81">
        <v>0.99999999999999989</v>
      </c>
      <c r="Z234" s="81">
        <v>0.99999999999999989</v>
      </c>
      <c r="AA234" s="81">
        <v>1</v>
      </c>
      <c r="AB234" s="81">
        <v>0.99999999999999989</v>
      </c>
      <c r="AC234" s="81">
        <v>0.99999999999999989</v>
      </c>
      <c r="AD234" s="81">
        <v>0.99999999999999989</v>
      </c>
      <c r="AE234" s="81">
        <v>0.99999999999999989</v>
      </c>
      <c r="AF234" s="81">
        <v>1</v>
      </c>
      <c r="AG234" s="81">
        <v>1</v>
      </c>
      <c r="AH234" s="81">
        <v>1</v>
      </c>
      <c r="AI234" s="81">
        <v>1</v>
      </c>
      <c r="AJ234" s="81">
        <v>1</v>
      </c>
      <c r="AK234" s="81">
        <v>1</v>
      </c>
    </row>
    <row r="235" spans="1:37" ht="15" outlineLevel="2" x14ac:dyDescent="0.25">
      <c r="A235" s="82" t="s">
        <v>209</v>
      </c>
      <c r="B235" s="82" t="s">
        <v>162</v>
      </c>
      <c r="C235" s="82" t="s">
        <v>211</v>
      </c>
      <c r="D235" s="82" t="s">
        <v>167</v>
      </c>
      <c r="E235" s="83" t="s">
        <v>85</v>
      </c>
      <c r="F235" s="80" t="s">
        <v>223</v>
      </c>
      <c r="G235" s="81" t="s">
        <v>416</v>
      </c>
      <c r="H235" s="81" t="s">
        <v>416</v>
      </c>
      <c r="I235" s="81" t="s">
        <v>416</v>
      </c>
      <c r="J235" s="81" t="s">
        <v>416</v>
      </c>
      <c r="K235" s="81" t="s">
        <v>416</v>
      </c>
      <c r="L235" s="81" t="s">
        <v>416</v>
      </c>
      <c r="M235" s="81" t="s">
        <v>416</v>
      </c>
      <c r="N235" s="81" t="s">
        <v>416</v>
      </c>
      <c r="O235" s="81" t="s">
        <v>416</v>
      </c>
      <c r="P235" s="81" t="s">
        <v>416</v>
      </c>
      <c r="Q235" s="81" t="s">
        <v>416</v>
      </c>
      <c r="R235" s="81" t="s">
        <v>416</v>
      </c>
      <c r="S235" s="81" t="s">
        <v>416</v>
      </c>
      <c r="T235" s="81" t="s">
        <v>416</v>
      </c>
      <c r="U235" s="81" t="s">
        <v>416</v>
      </c>
      <c r="V235" s="81" t="s">
        <v>416</v>
      </c>
      <c r="W235" s="81" t="s">
        <v>416</v>
      </c>
      <c r="X235" s="81">
        <v>1</v>
      </c>
      <c r="Y235" s="81">
        <v>1</v>
      </c>
      <c r="Z235" s="81">
        <v>0.99999999999999989</v>
      </c>
      <c r="AA235" s="81">
        <v>1</v>
      </c>
      <c r="AB235" s="81">
        <v>1</v>
      </c>
      <c r="AC235" s="81">
        <v>1</v>
      </c>
      <c r="AD235" s="81">
        <v>0.99999999999999989</v>
      </c>
      <c r="AE235" s="81">
        <v>0.99999999999999989</v>
      </c>
      <c r="AF235" s="81">
        <v>1</v>
      </c>
      <c r="AG235" s="81">
        <v>0.99999999999999989</v>
      </c>
      <c r="AH235" s="81">
        <v>1</v>
      </c>
      <c r="AI235" s="81">
        <v>1</v>
      </c>
      <c r="AJ235" s="81">
        <v>0.99999999999999989</v>
      </c>
      <c r="AK235" s="81">
        <v>1</v>
      </c>
    </row>
    <row r="236" spans="1:37" ht="15" outlineLevel="2" x14ac:dyDescent="0.25">
      <c r="A236" s="79" t="s">
        <v>209</v>
      </c>
      <c r="B236" s="79" t="s">
        <v>162</v>
      </c>
      <c r="C236" s="79" t="s">
        <v>212</v>
      </c>
      <c r="D236" s="79" t="s">
        <v>114</v>
      </c>
      <c r="E236" s="80" t="s">
        <v>85</v>
      </c>
      <c r="F236" s="80" t="s">
        <v>223</v>
      </c>
      <c r="G236" s="81">
        <v>1.9999999999999998</v>
      </c>
      <c r="H236" s="81">
        <v>2</v>
      </c>
      <c r="I236" s="81">
        <v>2</v>
      </c>
      <c r="J236" s="81">
        <v>1.9999999999999998</v>
      </c>
      <c r="K236" s="81">
        <v>1.9999999999999998</v>
      </c>
      <c r="L236" s="81">
        <v>1.9999999999999998</v>
      </c>
      <c r="M236" s="81">
        <v>1.9999999999999998</v>
      </c>
      <c r="N236" s="81">
        <v>2</v>
      </c>
      <c r="O236" s="81">
        <v>1.9999999999999998</v>
      </c>
      <c r="P236" s="81">
        <v>2</v>
      </c>
      <c r="Q236" s="81">
        <v>2</v>
      </c>
      <c r="R236" s="81">
        <v>2</v>
      </c>
      <c r="S236" s="81">
        <v>2</v>
      </c>
      <c r="T236" s="81">
        <v>2</v>
      </c>
      <c r="U236" s="81">
        <v>2</v>
      </c>
      <c r="V236" s="81">
        <v>2</v>
      </c>
      <c r="W236" s="81">
        <v>1.9999999999999998</v>
      </c>
      <c r="X236" s="81">
        <v>2</v>
      </c>
      <c r="Y236" s="81">
        <v>2.0000000000000004</v>
      </c>
      <c r="Z236" s="81">
        <v>1.9999999999999998</v>
      </c>
      <c r="AA236" s="81">
        <v>2</v>
      </c>
      <c r="AB236" s="81">
        <v>1.9999999999999998</v>
      </c>
      <c r="AC236" s="81">
        <v>2</v>
      </c>
      <c r="AD236" s="81">
        <v>1.9999999999999998</v>
      </c>
      <c r="AE236" s="81">
        <v>1.9999999999999998</v>
      </c>
      <c r="AF236" s="81">
        <v>2.0000000000000004</v>
      </c>
      <c r="AG236" s="81">
        <v>1.9999999999999998</v>
      </c>
      <c r="AH236" s="81">
        <v>1.9999999999999998</v>
      </c>
      <c r="AI236" s="81">
        <v>1.9999999999999998</v>
      </c>
      <c r="AJ236" s="81">
        <v>2</v>
      </c>
      <c r="AK236" s="81">
        <v>1.9999999999999998</v>
      </c>
    </row>
    <row r="237" spans="1:37" ht="15" outlineLevel="2" x14ac:dyDescent="0.25">
      <c r="A237" s="82" t="s">
        <v>209</v>
      </c>
      <c r="B237" s="82" t="s">
        <v>162</v>
      </c>
      <c r="C237" s="82" t="s">
        <v>213</v>
      </c>
      <c r="D237" s="82" t="s">
        <v>114</v>
      </c>
      <c r="E237" s="83" t="s">
        <v>85</v>
      </c>
      <c r="F237" s="80" t="s">
        <v>223</v>
      </c>
      <c r="G237" s="81">
        <v>1.9999999999999998</v>
      </c>
      <c r="H237" s="81">
        <v>2</v>
      </c>
      <c r="I237" s="81">
        <v>2</v>
      </c>
      <c r="J237" s="81">
        <v>1.9999999999999998</v>
      </c>
      <c r="K237" s="81">
        <v>1.9999999999999998</v>
      </c>
      <c r="L237" s="81">
        <v>1.9999999999999998</v>
      </c>
      <c r="M237" s="81">
        <v>2</v>
      </c>
      <c r="N237" s="81">
        <v>2</v>
      </c>
      <c r="O237" s="81">
        <v>1.9999999999999998</v>
      </c>
      <c r="P237" s="81">
        <v>2</v>
      </c>
      <c r="Q237" s="81">
        <v>1.9999999999999998</v>
      </c>
      <c r="R237" s="81">
        <v>2</v>
      </c>
      <c r="S237" s="81">
        <v>2</v>
      </c>
      <c r="T237" s="81">
        <v>2</v>
      </c>
      <c r="U237" s="81">
        <v>2</v>
      </c>
      <c r="V237" s="81">
        <v>1.9999999999999998</v>
      </c>
      <c r="W237" s="81">
        <v>2</v>
      </c>
      <c r="X237" s="81">
        <v>2</v>
      </c>
      <c r="Y237" s="81">
        <v>1.9999999999999998</v>
      </c>
      <c r="Z237" s="81">
        <v>1.9999999999999998</v>
      </c>
      <c r="AA237" s="81">
        <v>2</v>
      </c>
      <c r="AB237" s="81">
        <v>1.9999999999999998</v>
      </c>
      <c r="AC237" s="81">
        <v>2</v>
      </c>
      <c r="AD237" s="81">
        <v>2</v>
      </c>
      <c r="AE237" s="81">
        <v>1.9999999999999993</v>
      </c>
      <c r="AF237" s="81">
        <v>2</v>
      </c>
      <c r="AG237" s="81">
        <v>2</v>
      </c>
      <c r="AH237" s="81">
        <v>1.9999999999999998</v>
      </c>
      <c r="AI237" s="81">
        <v>2.0000000000000004</v>
      </c>
      <c r="AJ237" s="81">
        <v>2</v>
      </c>
      <c r="AK237" s="81">
        <v>1.9999999999999998</v>
      </c>
    </row>
    <row r="238" spans="1:37" ht="15" outlineLevel="2" x14ac:dyDescent="0.25">
      <c r="A238" s="79" t="s">
        <v>209</v>
      </c>
      <c r="B238" s="79" t="s">
        <v>162</v>
      </c>
      <c r="C238" s="79" t="s">
        <v>213</v>
      </c>
      <c r="D238" s="79" t="s">
        <v>165</v>
      </c>
      <c r="E238" s="80" t="s">
        <v>85</v>
      </c>
      <c r="F238" s="80" t="s">
        <v>223</v>
      </c>
      <c r="G238" s="81" t="s">
        <v>416</v>
      </c>
      <c r="H238" s="81" t="s">
        <v>416</v>
      </c>
      <c r="I238" s="81" t="s">
        <v>416</v>
      </c>
      <c r="J238" s="81" t="s">
        <v>416</v>
      </c>
      <c r="K238" s="81" t="s">
        <v>416</v>
      </c>
      <c r="L238" s="81" t="s">
        <v>416</v>
      </c>
      <c r="M238" s="81" t="s">
        <v>416</v>
      </c>
      <c r="N238" s="81" t="s">
        <v>416</v>
      </c>
      <c r="O238" s="81" t="s">
        <v>416</v>
      </c>
      <c r="P238" s="81" t="s">
        <v>416</v>
      </c>
      <c r="Q238" s="81">
        <v>1.9999999999999998</v>
      </c>
      <c r="R238" s="81">
        <v>1.9999999999999998</v>
      </c>
      <c r="S238" s="81">
        <v>2</v>
      </c>
      <c r="T238" s="81">
        <v>2</v>
      </c>
      <c r="U238" s="81">
        <v>2</v>
      </c>
      <c r="V238" s="81">
        <v>1.9999999999999998</v>
      </c>
      <c r="W238" s="81">
        <v>2</v>
      </c>
      <c r="X238" s="81">
        <v>2</v>
      </c>
      <c r="Y238" s="81">
        <v>2</v>
      </c>
      <c r="Z238" s="81">
        <v>2</v>
      </c>
      <c r="AA238" s="81">
        <v>2</v>
      </c>
      <c r="AB238" s="81">
        <v>2</v>
      </c>
      <c r="AC238" s="81">
        <v>1.9999999999999998</v>
      </c>
      <c r="AD238" s="81">
        <v>2</v>
      </c>
      <c r="AE238" s="81">
        <v>2</v>
      </c>
      <c r="AF238" s="81">
        <v>2.0000000000000004</v>
      </c>
      <c r="AG238" s="81">
        <v>2</v>
      </c>
      <c r="AH238" s="81">
        <v>2</v>
      </c>
      <c r="AI238" s="81">
        <v>2</v>
      </c>
      <c r="AJ238" s="81">
        <v>2</v>
      </c>
      <c r="AK238" s="81">
        <v>1.9999999999999998</v>
      </c>
    </row>
    <row r="239" spans="1:37" ht="15" outlineLevel="2" x14ac:dyDescent="0.25">
      <c r="A239" s="82" t="s">
        <v>209</v>
      </c>
      <c r="B239" s="82" t="s">
        <v>162</v>
      </c>
      <c r="C239" s="82" t="s">
        <v>213</v>
      </c>
      <c r="D239" s="82" t="s">
        <v>166</v>
      </c>
      <c r="E239" s="83" t="s">
        <v>85</v>
      </c>
      <c r="F239" s="80" t="s">
        <v>223</v>
      </c>
      <c r="G239" s="81" t="s">
        <v>416</v>
      </c>
      <c r="H239" s="81" t="s">
        <v>416</v>
      </c>
      <c r="I239" s="81" t="s">
        <v>416</v>
      </c>
      <c r="J239" s="81" t="s">
        <v>416</v>
      </c>
      <c r="K239" s="81" t="s">
        <v>416</v>
      </c>
      <c r="L239" s="81" t="s">
        <v>416</v>
      </c>
      <c r="M239" s="81" t="s">
        <v>416</v>
      </c>
      <c r="N239" s="81" t="s">
        <v>416</v>
      </c>
      <c r="O239" s="81" t="s">
        <v>416</v>
      </c>
      <c r="P239" s="81" t="s">
        <v>416</v>
      </c>
      <c r="Q239" s="81" t="s">
        <v>416</v>
      </c>
      <c r="R239" s="81" t="s">
        <v>416</v>
      </c>
      <c r="S239" s="81" t="s">
        <v>416</v>
      </c>
      <c r="T239" s="81" t="s">
        <v>416</v>
      </c>
      <c r="U239" s="81">
        <v>2</v>
      </c>
      <c r="V239" s="81">
        <v>2</v>
      </c>
      <c r="W239" s="81">
        <v>1.9999999999999998</v>
      </c>
      <c r="X239" s="81">
        <v>2</v>
      </c>
      <c r="Y239" s="81">
        <v>2</v>
      </c>
      <c r="Z239" s="81">
        <v>2</v>
      </c>
      <c r="AA239" s="81">
        <v>1.9999999999999998</v>
      </c>
      <c r="AB239" s="81">
        <v>1.9999999999999998</v>
      </c>
      <c r="AC239" s="81">
        <v>1.9999999999999998</v>
      </c>
      <c r="AD239" s="81">
        <v>2</v>
      </c>
      <c r="AE239" s="81">
        <v>1.9999999999999998</v>
      </c>
      <c r="AF239" s="81">
        <v>2</v>
      </c>
      <c r="AG239" s="81">
        <v>2</v>
      </c>
      <c r="AH239" s="81">
        <v>2</v>
      </c>
      <c r="AI239" s="81">
        <v>2</v>
      </c>
      <c r="AJ239" s="81">
        <v>2</v>
      </c>
      <c r="AK239" s="81">
        <v>1.9999999999999998</v>
      </c>
    </row>
    <row r="240" spans="1:37" ht="15" outlineLevel="2" x14ac:dyDescent="0.25">
      <c r="A240" s="79" t="s">
        <v>209</v>
      </c>
      <c r="B240" s="79" t="s">
        <v>162</v>
      </c>
      <c r="C240" s="79" t="s">
        <v>213</v>
      </c>
      <c r="D240" s="79" t="s">
        <v>167</v>
      </c>
      <c r="E240" s="80" t="s">
        <v>85</v>
      </c>
      <c r="F240" s="80" t="s">
        <v>223</v>
      </c>
      <c r="G240" s="81" t="s">
        <v>416</v>
      </c>
      <c r="H240" s="81" t="s">
        <v>416</v>
      </c>
      <c r="I240" s="81" t="s">
        <v>416</v>
      </c>
      <c r="J240" s="81" t="s">
        <v>416</v>
      </c>
      <c r="K240" s="81" t="s">
        <v>416</v>
      </c>
      <c r="L240" s="81" t="s">
        <v>416</v>
      </c>
      <c r="M240" s="81" t="s">
        <v>416</v>
      </c>
      <c r="N240" s="81" t="s">
        <v>416</v>
      </c>
      <c r="O240" s="81" t="s">
        <v>416</v>
      </c>
      <c r="P240" s="81" t="s">
        <v>416</v>
      </c>
      <c r="Q240" s="81" t="s">
        <v>416</v>
      </c>
      <c r="R240" s="81" t="s">
        <v>416</v>
      </c>
      <c r="S240" s="81" t="s">
        <v>416</v>
      </c>
      <c r="T240" s="81" t="s">
        <v>416</v>
      </c>
      <c r="U240" s="81" t="s">
        <v>416</v>
      </c>
      <c r="V240" s="81" t="s">
        <v>416</v>
      </c>
      <c r="W240" s="81" t="s">
        <v>416</v>
      </c>
      <c r="X240" s="81">
        <v>2</v>
      </c>
      <c r="Y240" s="81">
        <v>2.0000000000000004</v>
      </c>
      <c r="Z240" s="81">
        <v>2</v>
      </c>
      <c r="AA240" s="81">
        <v>1.9999999999999993</v>
      </c>
      <c r="AB240" s="81">
        <v>2.0000000000000004</v>
      </c>
      <c r="AC240" s="81">
        <v>1.9999999999999998</v>
      </c>
      <c r="AD240" s="81">
        <v>2</v>
      </c>
      <c r="AE240" s="81">
        <v>2</v>
      </c>
      <c r="AF240" s="81">
        <v>2.0000000000000004</v>
      </c>
      <c r="AG240" s="81">
        <v>2</v>
      </c>
      <c r="AH240" s="81">
        <v>2</v>
      </c>
      <c r="AI240" s="81">
        <v>2</v>
      </c>
      <c r="AJ240" s="81">
        <v>2</v>
      </c>
      <c r="AK240" s="81">
        <v>2</v>
      </c>
    </row>
    <row r="241" spans="1:37" ht="15" outlineLevel="2" x14ac:dyDescent="0.25">
      <c r="A241" s="82" t="s">
        <v>209</v>
      </c>
      <c r="B241" s="82" t="s">
        <v>162</v>
      </c>
      <c r="C241" s="82" t="s">
        <v>214</v>
      </c>
      <c r="D241" s="82" t="s">
        <v>114</v>
      </c>
      <c r="E241" s="83" t="s">
        <v>85</v>
      </c>
      <c r="F241" s="80" t="s">
        <v>223</v>
      </c>
      <c r="G241" s="81">
        <v>2</v>
      </c>
      <c r="H241" s="81">
        <v>1.9999999999999998</v>
      </c>
      <c r="I241" s="81">
        <v>2</v>
      </c>
      <c r="J241" s="81">
        <v>2</v>
      </c>
      <c r="K241" s="81">
        <v>2</v>
      </c>
      <c r="L241" s="81">
        <v>2</v>
      </c>
      <c r="M241" s="81">
        <v>2</v>
      </c>
      <c r="N241" s="81">
        <v>2</v>
      </c>
      <c r="O241" s="81">
        <v>2</v>
      </c>
      <c r="P241" s="81">
        <v>2</v>
      </c>
      <c r="Q241" s="81">
        <v>2</v>
      </c>
      <c r="R241" s="81">
        <v>2</v>
      </c>
      <c r="S241" s="81">
        <v>2</v>
      </c>
      <c r="T241" s="81">
        <v>1.9999999999999998</v>
      </c>
      <c r="U241" s="81">
        <v>2</v>
      </c>
      <c r="V241" s="81">
        <v>1.9999999999999998</v>
      </c>
      <c r="W241" s="81">
        <v>1.9999999999999998</v>
      </c>
      <c r="X241" s="81">
        <v>2</v>
      </c>
      <c r="Y241" s="81">
        <v>1.9999999999999998</v>
      </c>
      <c r="Z241" s="81">
        <v>2</v>
      </c>
      <c r="AA241" s="81">
        <v>1.9999999999999998</v>
      </c>
      <c r="AB241" s="81">
        <v>1.9999999999999998</v>
      </c>
      <c r="AC241" s="81">
        <v>2</v>
      </c>
      <c r="AD241" s="81">
        <v>1.9999999999999998</v>
      </c>
      <c r="AE241" s="81">
        <v>1.9999999999999998</v>
      </c>
      <c r="AF241" s="81">
        <v>1.9999999999999998</v>
      </c>
      <c r="AG241" s="81">
        <v>2</v>
      </c>
      <c r="AH241" s="81">
        <v>2</v>
      </c>
      <c r="AI241" s="81">
        <v>2.0000000000000004</v>
      </c>
      <c r="AJ241" s="81">
        <v>2.0000000000000004</v>
      </c>
      <c r="AK241" s="81">
        <v>2</v>
      </c>
    </row>
    <row r="242" spans="1:37" ht="15" outlineLevel="2" x14ac:dyDescent="0.25">
      <c r="A242" s="79" t="s">
        <v>209</v>
      </c>
      <c r="B242" s="79" t="s">
        <v>162</v>
      </c>
      <c r="C242" s="79" t="s">
        <v>214</v>
      </c>
      <c r="D242" s="79" t="s">
        <v>165</v>
      </c>
      <c r="E242" s="80" t="s">
        <v>85</v>
      </c>
      <c r="F242" s="80" t="s">
        <v>223</v>
      </c>
      <c r="G242" s="81" t="s">
        <v>416</v>
      </c>
      <c r="H242" s="81" t="s">
        <v>416</v>
      </c>
      <c r="I242" s="81" t="s">
        <v>416</v>
      </c>
      <c r="J242" s="81" t="s">
        <v>416</v>
      </c>
      <c r="K242" s="81" t="s">
        <v>416</v>
      </c>
      <c r="L242" s="81" t="s">
        <v>416</v>
      </c>
      <c r="M242" s="81" t="s">
        <v>416</v>
      </c>
      <c r="N242" s="81" t="s">
        <v>416</v>
      </c>
      <c r="O242" s="81" t="s">
        <v>416</v>
      </c>
      <c r="P242" s="81" t="s">
        <v>416</v>
      </c>
      <c r="Q242" s="81">
        <v>2</v>
      </c>
      <c r="R242" s="81">
        <v>2.0000000000000004</v>
      </c>
      <c r="S242" s="81">
        <v>2</v>
      </c>
      <c r="T242" s="81">
        <v>1.9999999999999998</v>
      </c>
      <c r="U242" s="81">
        <v>2</v>
      </c>
      <c r="V242" s="81">
        <v>2</v>
      </c>
      <c r="W242" s="81">
        <v>2</v>
      </c>
      <c r="X242" s="81">
        <v>2</v>
      </c>
      <c r="Y242" s="81">
        <v>2</v>
      </c>
      <c r="Z242" s="81">
        <v>2</v>
      </c>
      <c r="AA242" s="81">
        <v>1.9999999999999998</v>
      </c>
      <c r="AB242" s="81">
        <v>2</v>
      </c>
      <c r="AC242" s="81">
        <v>2</v>
      </c>
      <c r="AD242" s="81">
        <v>2</v>
      </c>
      <c r="AE242" s="81">
        <v>1.9999999999999998</v>
      </c>
      <c r="AF242" s="81">
        <v>1.9999999999999998</v>
      </c>
      <c r="AG242" s="81">
        <v>2</v>
      </c>
      <c r="AH242" s="81">
        <v>1.9999999999999998</v>
      </c>
      <c r="AI242" s="81">
        <v>2</v>
      </c>
      <c r="AJ242" s="81">
        <v>1.9999999999999998</v>
      </c>
      <c r="AK242" s="81">
        <v>2</v>
      </c>
    </row>
    <row r="243" spans="1:37" ht="15" outlineLevel="2" x14ac:dyDescent="0.25">
      <c r="A243" s="82" t="s">
        <v>209</v>
      </c>
      <c r="B243" s="82" t="s">
        <v>162</v>
      </c>
      <c r="C243" s="82" t="s">
        <v>214</v>
      </c>
      <c r="D243" s="82" t="s">
        <v>166</v>
      </c>
      <c r="E243" s="83" t="s">
        <v>85</v>
      </c>
      <c r="F243" s="80" t="s">
        <v>223</v>
      </c>
      <c r="G243" s="81" t="s">
        <v>416</v>
      </c>
      <c r="H243" s="81" t="s">
        <v>416</v>
      </c>
      <c r="I243" s="81" t="s">
        <v>416</v>
      </c>
      <c r="J243" s="81" t="s">
        <v>416</v>
      </c>
      <c r="K243" s="81" t="s">
        <v>416</v>
      </c>
      <c r="L243" s="81" t="s">
        <v>416</v>
      </c>
      <c r="M243" s="81" t="s">
        <v>416</v>
      </c>
      <c r="N243" s="81" t="s">
        <v>416</v>
      </c>
      <c r="O243" s="81" t="s">
        <v>416</v>
      </c>
      <c r="P243" s="81" t="s">
        <v>416</v>
      </c>
      <c r="Q243" s="81" t="s">
        <v>416</v>
      </c>
      <c r="R243" s="81" t="s">
        <v>416</v>
      </c>
      <c r="S243" s="81" t="s">
        <v>416</v>
      </c>
      <c r="T243" s="81" t="s">
        <v>416</v>
      </c>
      <c r="U243" s="81">
        <v>1.9999999999999998</v>
      </c>
      <c r="V243" s="81">
        <v>2</v>
      </c>
      <c r="W243" s="81">
        <v>2</v>
      </c>
      <c r="X243" s="81">
        <v>1.9999999999999998</v>
      </c>
      <c r="Y243" s="81">
        <v>2</v>
      </c>
      <c r="Z243" s="81">
        <v>2</v>
      </c>
      <c r="AA243" s="81">
        <v>1.9999999999999998</v>
      </c>
      <c r="AB243" s="81">
        <v>2</v>
      </c>
      <c r="AC243" s="81">
        <v>2</v>
      </c>
      <c r="AD243" s="81">
        <v>2</v>
      </c>
      <c r="AE243" s="81">
        <v>2</v>
      </c>
      <c r="AF243" s="81">
        <v>1.9999999999999998</v>
      </c>
      <c r="AG243" s="81">
        <v>2</v>
      </c>
      <c r="AH243" s="81">
        <v>1.9999999999999998</v>
      </c>
      <c r="AI243" s="81">
        <v>1.9999999999999993</v>
      </c>
      <c r="AJ243" s="81">
        <v>2</v>
      </c>
      <c r="AK243" s="81">
        <v>2</v>
      </c>
    </row>
    <row r="244" spans="1:37" ht="15" outlineLevel="2" x14ac:dyDescent="0.25">
      <c r="A244" s="79" t="s">
        <v>209</v>
      </c>
      <c r="B244" s="79" t="s">
        <v>162</v>
      </c>
      <c r="C244" s="79" t="s">
        <v>214</v>
      </c>
      <c r="D244" s="79" t="s">
        <v>167</v>
      </c>
      <c r="E244" s="80" t="s">
        <v>85</v>
      </c>
      <c r="F244" s="80" t="s">
        <v>223</v>
      </c>
      <c r="G244" s="81" t="s">
        <v>416</v>
      </c>
      <c r="H244" s="81" t="s">
        <v>416</v>
      </c>
      <c r="I244" s="81" t="s">
        <v>416</v>
      </c>
      <c r="J244" s="81" t="s">
        <v>416</v>
      </c>
      <c r="K244" s="81" t="s">
        <v>416</v>
      </c>
      <c r="L244" s="81" t="s">
        <v>416</v>
      </c>
      <c r="M244" s="81" t="s">
        <v>416</v>
      </c>
      <c r="N244" s="81" t="s">
        <v>416</v>
      </c>
      <c r="O244" s="81" t="s">
        <v>416</v>
      </c>
      <c r="P244" s="81" t="s">
        <v>416</v>
      </c>
      <c r="Q244" s="81" t="s">
        <v>416</v>
      </c>
      <c r="R244" s="81" t="s">
        <v>416</v>
      </c>
      <c r="S244" s="81" t="s">
        <v>416</v>
      </c>
      <c r="T244" s="81" t="s">
        <v>416</v>
      </c>
      <c r="U244" s="81" t="s">
        <v>416</v>
      </c>
      <c r="V244" s="81" t="s">
        <v>416</v>
      </c>
      <c r="W244" s="81" t="s">
        <v>416</v>
      </c>
      <c r="X244" s="81">
        <v>2.0000000000000004</v>
      </c>
      <c r="Y244" s="81">
        <v>2</v>
      </c>
      <c r="Z244" s="81">
        <v>2</v>
      </c>
      <c r="AA244" s="81">
        <v>1.9999999999999998</v>
      </c>
      <c r="AB244" s="81">
        <v>2</v>
      </c>
      <c r="AC244" s="81">
        <v>1.9999999999999998</v>
      </c>
      <c r="AD244" s="81">
        <v>2</v>
      </c>
      <c r="AE244" s="81">
        <v>2.0000000000000004</v>
      </c>
      <c r="AF244" s="81">
        <v>2</v>
      </c>
      <c r="AG244" s="81">
        <v>2</v>
      </c>
      <c r="AH244" s="81">
        <v>2</v>
      </c>
      <c r="AI244" s="81">
        <v>2</v>
      </c>
      <c r="AJ244" s="81">
        <v>2</v>
      </c>
      <c r="AK244" s="81">
        <v>1.9999999999999993</v>
      </c>
    </row>
    <row r="245" spans="1:37" ht="15" outlineLevel="2" x14ac:dyDescent="0.25">
      <c r="A245" s="82" t="s">
        <v>209</v>
      </c>
      <c r="B245" s="82" t="s">
        <v>162</v>
      </c>
      <c r="C245" s="82" t="s">
        <v>215</v>
      </c>
      <c r="D245" s="82" t="s">
        <v>114</v>
      </c>
      <c r="E245" s="83" t="s">
        <v>85</v>
      </c>
      <c r="F245" s="80" t="s">
        <v>223</v>
      </c>
      <c r="G245" s="81">
        <v>2</v>
      </c>
      <c r="H245" s="81">
        <v>2.0000000000000004</v>
      </c>
      <c r="I245" s="81">
        <v>2</v>
      </c>
      <c r="J245" s="81">
        <v>2</v>
      </c>
      <c r="K245" s="81">
        <v>2</v>
      </c>
      <c r="L245" s="81">
        <v>2</v>
      </c>
      <c r="M245" s="81">
        <v>1.9999999999999998</v>
      </c>
      <c r="N245" s="81">
        <v>1.9999999999999998</v>
      </c>
      <c r="O245" s="81">
        <v>2</v>
      </c>
      <c r="P245" s="81">
        <v>1.9999999999999998</v>
      </c>
      <c r="Q245" s="81">
        <v>1.9999999999999998</v>
      </c>
      <c r="R245" s="81">
        <v>2</v>
      </c>
      <c r="S245" s="81">
        <v>2</v>
      </c>
      <c r="T245" s="81">
        <v>2</v>
      </c>
      <c r="U245" s="81">
        <v>2</v>
      </c>
      <c r="V245" s="81">
        <v>1.9999999999999998</v>
      </c>
      <c r="W245" s="81">
        <v>2</v>
      </c>
      <c r="X245" s="81">
        <v>2</v>
      </c>
      <c r="Y245" s="81">
        <v>2</v>
      </c>
      <c r="Z245" s="81">
        <v>1.9999999999999993</v>
      </c>
      <c r="AA245" s="81">
        <v>1.9999999999999998</v>
      </c>
      <c r="AB245" s="81">
        <v>2</v>
      </c>
      <c r="AC245" s="81">
        <v>1.9999999999999998</v>
      </c>
      <c r="AD245" s="81">
        <v>1.9999999999999998</v>
      </c>
      <c r="AE245" s="81">
        <v>2</v>
      </c>
      <c r="AF245" s="81">
        <v>2</v>
      </c>
      <c r="AG245" s="81">
        <v>2</v>
      </c>
      <c r="AH245" s="81">
        <v>2</v>
      </c>
      <c r="AI245" s="81">
        <v>2</v>
      </c>
      <c r="AJ245" s="81">
        <v>2</v>
      </c>
      <c r="AK245" s="81">
        <v>2</v>
      </c>
    </row>
    <row r="246" spans="1:37" ht="15" outlineLevel="2" x14ac:dyDescent="0.25">
      <c r="A246" s="79" t="s">
        <v>209</v>
      </c>
      <c r="B246" s="79" t="s">
        <v>162</v>
      </c>
      <c r="C246" s="79" t="s">
        <v>215</v>
      </c>
      <c r="D246" s="79" t="s">
        <v>165</v>
      </c>
      <c r="E246" s="80" t="s">
        <v>85</v>
      </c>
      <c r="F246" s="80" t="s">
        <v>223</v>
      </c>
      <c r="G246" s="81" t="s">
        <v>416</v>
      </c>
      <c r="H246" s="81" t="s">
        <v>416</v>
      </c>
      <c r="I246" s="81" t="s">
        <v>416</v>
      </c>
      <c r="J246" s="81" t="s">
        <v>416</v>
      </c>
      <c r="K246" s="81" t="s">
        <v>416</v>
      </c>
      <c r="L246" s="81" t="s">
        <v>416</v>
      </c>
      <c r="M246" s="81" t="s">
        <v>416</v>
      </c>
      <c r="N246" s="81" t="s">
        <v>416</v>
      </c>
      <c r="O246" s="81" t="s">
        <v>416</v>
      </c>
      <c r="P246" s="81" t="s">
        <v>416</v>
      </c>
      <c r="Q246" s="81">
        <v>2</v>
      </c>
      <c r="R246" s="81">
        <v>2</v>
      </c>
      <c r="S246" s="81">
        <v>2</v>
      </c>
      <c r="T246" s="81">
        <v>2</v>
      </c>
      <c r="U246" s="81">
        <v>1.9999999999999998</v>
      </c>
      <c r="V246" s="81">
        <v>2</v>
      </c>
      <c r="W246" s="81">
        <v>2</v>
      </c>
      <c r="X246" s="81">
        <v>1.9999999999999998</v>
      </c>
      <c r="Y246" s="81">
        <v>1.9999999999999998</v>
      </c>
      <c r="Z246" s="81">
        <v>1.9999999999999998</v>
      </c>
      <c r="AA246" s="81">
        <v>2</v>
      </c>
      <c r="AB246" s="81">
        <v>2</v>
      </c>
      <c r="AC246" s="81">
        <v>2</v>
      </c>
      <c r="AD246" s="81">
        <v>1.9999999999999998</v>
      </c>
      <c r="AE246" s="81">
        <v>2</v>
      </c>
      <c r="AF246" s="81">
        <v>2</v>
      </c>
      <c r="AG246" s="81">
        <v>2</v>
      </c>
      <c r="AH246" s="81">
        <v>1.9999999999999998</v>
      </c>
      <c r="AI246" s="81">
        <v>2</v>
      </c>
      <c r="AJ246" s="81">
        <v>1.9999999999999998</v>
      </c>
      <c r="AK246" s="81">
        <v>2</v>
      </c>
    </row>
    <row r="247" spans="1:37" ht="15" outlineLevel="2" x14ac:dyDescent="0.25">
      <c r="A247" s="82" t="s">
        <v>209</v>
      </c>
      <c r="B247" s="82" t="s">
        <v>162</v>
      </c>
      <c r="C247" s="82" t="s">
        <v>215</v>
      </c>
      <c r="D247" s="82" t="s">
        <v>166</v>
      </c>
      <c r="E247" s="83" t="s">
        <v>85</v>
      </c>
      <c r="F247" s="80" t="s">
        <v>223</v>
      </c>
      <c r="G247" s="81" t="s">
        <v>416</v>
      </c>
      <c r="H247" s="81" t="s">
        <v>416</v>
      </c>
      <c r="I247" s="81" t="s">
        <v>416</v>
      </c>
      <c r="J247" s="81" t="s">
        <v>416</v>
      </c>
      <c r="K247" s="81" t="s">
        <v>416</v>
      </c>
      <c r="L247" s="81" t="s">
        <v>416</v>
      </c>
      <c r="M247" s="81" t="s">
        <v>416</v>
      </c>
      <c r="N247" s="81" t="s">
        <v>416</v>
      </c>
      <c r="O247" s="81" t="s">
        <v>416</v>
      </c>
      <c r="P247" s="81" t="s">
        <v>416</v>
      </c>
      <c r="Q247" s="81" t="s">
        <v>416</v>
      </c>
      <c r="R247" s="81" t="s">
        <v>416</v>
      </c>
      <c r="S247" s="81" t="s">
        <v>416</v>
      </c>
      <c r="T247" s="81" t="s">
        <v>416</v>
      </c>
      <c r="U247" s="81">
        <v>2</v>
      </c>
      <c r="V247" s="81">
        <v>2</v>
      </c>
      <c r="W247" s="81">
        <v>2</v>
      </c>
      <c r="X247" s="81">
        <v>2.0000000000000004</v>
      </c>
      <c r="Y247" s="81">
        <v>2</v>
      </c>
      <c r="Z247" s="81">
        <v>1.9999999999999993</v>
      </c>
      <c r="AA247" s="81">
        <v>2</v>
      </c>
      <c r="AB247" s="81">
        <v>1.9999999999999998</v>
      </c>
      <c r="AC247" s="81">
        <v>2</v>
      </c>
      <c r="AD247" s="81">
        <v>2</v>
      </c>
      <c r="AE247" s="81">
        <v>1.9999999999999998</v>
      </c>
      <c r="AF247" s="81">
        <v>1.9999999999999998</v>
      </c>
      <c r="AG247" s="81">
        <v>2</v>
      </c>
      <c r="AH247" s="81">
        <v>1.9999999999999998</v>
      </c>
      <c r="AI247" s="81">
        <v>2.0000000000000004</v>
      </c>
      <c r="AJ247" s="81">
        <v>2.0000000000000004</v>
      </c>
      <c r="AK247" s="81">
        <v>1.9999999999999998</v>
      </c>
    </row>
    <row r="248" spans="1:37" ht="15" outlineLevel="2" x14ac:dyDescent="0.25">
      <c r="A248" s="79" t="s">
        <v>209</v>
      </c>
      <c r="B248" s="79" t="s">
        <v>162</v>
      </c>
      <c r="C248" s="79" t="s">
        <v>215</v>
      </c>
      <c r="D248" s="79" t="s">
        <v>167</v>
      </c>
      <c r="E248" s="80" t="s">
        <v>85</v>
      </c>
      <c r="F248" s="80" t="s">
        <v>223</v>
      </c>
      <c r="G248" s="81" t="s">
        <v>416</v>
      </c>
      <c r="H248" s="81" t="s">
        <v>416</v>
      </c>
      <c r="I248" s="81" t="s">
        <v>416</v>
      </c>
      <c r="J248" s="81" t="s">
        <v>416</v>
      </c>
      <c r="K248" s="81" t="s">
        <v>416</v>
      </c>
      <c r="L248" s="81" t="s">
        <v>416</v>
      </c>
      <c r="M248" s="81" t="s">
        <v>416</v>
      </c>
      <c r="N248" s="81" t="s">
        <v>416</v>
      </c>
      <c r="O248" s="81" t="s">
        <v>416</v>
      </c>
      <c r="P248" s="81" t="s">
        <v>416</v>
      </c>
      <c r="Q248" s="81" t="s">
        <v>416</v>
      </c>
      <c r="R248" s="81" t="s">
        <v>416</v>
      </c>
      <c r="S248" s="81" t="s">
        <v>416</v>
      </c>
      <c r="T248" s="81" t="s">
        <v>416</v>
      </c>
      <c r="U248" s="81" t="s">
        <v>416</v>
      </c>
      <c r="V248" s="81" t="s">
        <v>416</v>
      </c>
      <c r="W248" s="81" t="s">
        <v>416</v>
      </c>
      <c r="X248" s="81">
        <v>1.9999999999999998</v>
      </c>
      <c r="Y248" s="81">
        <v>2</v>
      </c>
      <c r="Z248" s="81">
        <v>2</v>
      </c>
      <c r="AA248" s="81">
        <v>1.9999999999999998</v>
      </c>
      <c r="AB248" s="81">
        <v>2</v>
      </c>
      <c r="AC248" s="81">
        <v>1.9999999999999998</v>
      </c>
      <c r="AD248" s="81">
        <v>2</v>
      </c>
      <c r="AE248" s="81">
        <v>1.9999999999999998</v>
      </c>
      <c r="AF248" s="81">
        <v>2</v>
      </c>
      <c r="AG248" s="81">
        <v>1.9999999999999998</v>
      </c>
      <c r="AH248" s="81">
        <v>1.9999999999999998</v>
      </c>
      <c r="AI248" s="81">
        <v>2</v>
      </c>
      <c r="AJ248" s="81">
        <v>1.9999999999999998</v>
      </c>
      <c r="AK248" s="81">
        <v>2</v>
      </c>
    </row>
    <row r="249" spans="1:37" ht="15" outlineLevel="1" x14ac:dyDescent="0.25">
      <c r="A249" s="87" t="s">
        <v>216</v>
      </c>
      <c r="B249" s="88"/>
      <c r="C249" s="88"/>
      <c r="D249" s="88"/>
      <c r="E249" s="89"/>
      <c r="F249" s="89"/>
      <c r="G249" s="81">
        <v>1.9439876896021102</v>
      </c>
      <c r="H249" s="81">
        <v>1.9439802044458867</v>
      </c>
      <c r="I249" s="81">
        <v>1.9440116845180135</v>
      </c>
      <c r="J249" s="81">
        <v>1.9440240792609005</v>
      </c>
      <c r="K249" s="81">
        <v>1.9440165876777251</v>
      </c>
      <c r="L249" s="81">
        <v>1.9439706634828589</v>
      </c>
      <c r="M249" s="81">
        <v>1.9440181154862246</v>
      </c>
      <c r="N249" s="81">
        <v>1.9439895185063871</v>
      </c>
      <c r="O249" s="81">
        <v>1.9440140989384807</v>
      </c>
      <c r="P249" s="81">
        <v>1.9439967012782546</v>
      </c>
      <c r="Q249" s="81">
        <v>1.9439911221359099</v>
      </c>
      <c r="R249" s="81">
        <v>1.9440055903263052</v>
      </c>
      <c r="S249" s="81">
        <v>1.9440069991251094</v>
      </c>
      <c r="T249" s="81">
        <v>1.9439316239316236</v>
      </c>
      <c r="U249" s="81">
        <v>1.9442126318413571</v>
      </c>
      <c r="V249" s="81">
        <v>1.9441495871666443</v>
      </c>
      <c r="W249" s="81">
        <v>1.9440876441993757</v>
      </c>
      <c r="X249" s="81">
        <v>1.9440761183143365</v>
      </c>
      <c r="Y249" s="81">
        <v>1.9439800791065962</v>
      </c>
      <c r="Z249" s="81">
        <v>1.9321344266368496</v>
      </c>
      <c r="AA249" s="81">
        <v>1.940208699931004</v>
      </c>
      <c r="AB249" s="81">
        <v>1.9452840078653029</v>
      </c>
      <c r="AC249" s="81">
        <v>1.9462250404593648</v>
      </c>
      <c r="AD249" s="81">
        <v>1.9511325036099842</v>
      </c>
      <c r="AE249" s="81">
        <v>1.9532581013436381</v>
      </c>
      <c r="AF249" s="81">
        <v>1.9548503918309184</v>
      </c>
      <c r="AG249" s="81">
        <v>1.9562079937871855</v>
      </c>
      <c r="AH249" s="81">
        <v>1.9561604672926025</v>
      </c>
      <c r="AI249" s="81">
        <v>1.9604643272586277</v>
      </c>
      <c r="AJ249" s="81">
        <v>1.9626326110828283</v>
      </c>
      <c r="AK249" s="81">
        <v>1.9664413769032389</v>
      </c>
    </row>
    <row r="253" spans="1:37" s="90" customFormat="1" ht="15" x14ac:dyDescent="0.25">
      <c r="E253" s="91" t="s">
        <v>217</v>
      </c>
      <c r="F253" s="91"/>
      <c r="G253" s="92">
        <v>1990</v>
      </c>
      <c r="H253" s="92">
        <v>1991</v>
      </c>
      <c r="I253" s="92">
        <v>1992</v>
      </c>
      <c r="J253" s="92">
        <v>1993</v>
      </c>
      <c r="K253" s="92">
        <v>1994</v>
      </c>
      <c r="L253" s="92">
        <v>1995</v>
      </c>
      <c r="M253" s="92">
        <v>1996</v>
      </c>
      <c r="N253" s="92">
        <v>1997</v>
      </c>
      <c r="O253" s="92">
        <v>1998</v>
      </c>
      <c r="P253" s="92">
        <v>1999</v>
      </c>
      <c r="Q253" s="92">
        <v>2000</v>
      </c>
      <c r="R253" s="92">
        <v>2001</v>
      </c>
      <c r="S253" s="92">
        <v>2002</v>
      </c>
      <c r="T253" s="92">
        <v>2003</v>
      </c>
      <c r="U253" s="92">
        <v>2004</v>
      </c>
      <c r="V253" s="92">
        <v>2005</v>
      </c>
      <c r="W253" s="92">
        <v>2006</v>
      </c>
      <c r="X253" s="92">
        <v>2007</v>
      </c>
      <c r="Y253" s="92">
        <v>2008</v>
      </c>
      <c r="Z253" s="92">
        <v>2009</v>
      </c>
      <c r="AA253" s="92">
        <v>2010</v>
      </c>
      <c r="AB253" s="92">
        <v>2011</v>
      </c>
      <c r="AC253" s="92">
        <v>2012</v>
      </c>
      <c r="AD253" s="92">
        <v>2013</v>
      </c>
      <c r="AE253" s="92">
        <v>2014</v>
      </c>
      <c r="AF253" s="92">
        <v>2015</v>
      </c>
      <c r="AG253" s="92">
        <v>2016</v>
      </c>
      <c r="AH253" s="92">
        <v>2017</v>
      </c>
      <c r="AI253" s="92">
        <v>2018</v>
      </c>
      <c r="AJ253" s="92">
        <v>2019</v>
      </c>
      <c r="AK253" s="92">
        <v>2020</v>
      </c>
    </row>
    <row r="254" spans="1:37" s="90" customFormat="1" ht="15" x14ac:dyDescent="0.25">
      <c r="F254" s="90" t="s">
        <v>218</v>
      </c>
      <c r="G254" s="90">
        <f t="shared" ref="G254:AK254" si="0">G91</f>
        <v>6.7339230237263621</v>
      </c>
      <c r="H254" s="90">
        <f t="shared" si="0"/>
        <v>6.5980219947440313</v>
      </c>
      <c r="I254" s="90">
        <f t="shared" si="0"/>
        <v>8.3746959491720645</v>
      </c>
      <c r="J254" s="90">
        <f t="shared" si="0"/>
        <v>11.269776125056495</v>
      </c>
      <c r="K254" s="90">
        <f t="shared" si="0"/>
        <v>16.171896747913728</v>
      </c>
      <c r="L254" s="90">
        <f t="shared" si="0"/>
        <v>22.155992002671269</v>
      </c>
      <c r="M254" s="90">
        <f t="shared" si="0"/>
        <v>31.788897764001163</v>
      </c>
      <c r="N254" s="90">
        <f t="shared" si="0"/>
        <v>38.126373318116023</v>
      </c>
      <c r="O254" s="90">
        <f t="shared" si="0"/>
        <v>42.5473168885108</v>
      </c>
      <c r="P254" s="90">
        <f t="shared" si="0"/>
        <v>13.797260114000949</v>
      </c>
      <c r="Q254" s="90">
        <f t="shared" si="0"/>
        <v>14.080638256955785</v>
      </c>
      <c r="R254" s="90">
        <f t="shared" si="0"/>
        <v>13.990022685851388</v>
      </c>
      <c r="S254" s="90">
        <f t="shared" si="0"/>
        <v>13.419716011231174</v>
      </c>
      <c r="T254" s="90">
        <f t="shared" si="0"/>
        <v>12.615667424766261</v>
      </c>
      <c r="U254" s="90">
        <f t="shared" si="0"/>
        <v>11.760462463913896</v>
      </c>
      <c r="V254" s="90">
        <f t="shared" si="0"/>
        <v>10.750967416262723</v>
      </c>
      <c r="W254" s="90">
        <f t="shared" si="0"/>
        <v>9.7024588258194608</v>
      </c>
      <c r="X254" s="90">
        <f t="shared" si="0"/>
        <v>8.1284625922320188</v>
      </c>
      <c r="Y254" s="90">
        <f t="shared" si="0"/>
        <v>4.9517906979479696</v>
      </c>
      <c r="Z254" s="90">
        <f t="shared" si="0"/>
        <v>4.8056384431805341</v>
      </c>
      <c r="AA254" s="90">
        <f t="shared" si="0"/>
        <v>4.6988909956623202</v>
      </c>
      <c r="AB254" s="90">
        <f t="shared" si="0"/>
        <v>4.6720833201329484</v>
      </c>
      <c r="AC254" s="90">
        <f t="shared" si="0"/>
        <v>4.7067260461001297</v>
      </c>
      <c r="AD254" s="90">
        <f t="shared" si="0"/>
        <v>4.7774696562808208</v>
      </c>
      <c r="AE254" s="90">
        <f t="shared" si="0"/>
        <v>4.8550496151909375</v>
      </c>
      <c r="AF254" s="90">
        <f t="shared" si="0"/>
        <v>4.8423293692198888</v>
      </c>
      <c r="AG254" s="90">
        <f t="shared" si="0"/>
        <v>4.7974611986139557</v>
      </c>
      <c r="AH254" s="90">
        <f t="shared" si="0"/>
        <v>4.689519994622195</v>
      </c>
      <c r="AI254" s="90">
        <f t="shared" si="0"/>
        <v>4.6855615808200417</v>
      </c>
      <c r="AJ254" s="90">
        <f t="shared" si="0"/>
        <v>4.6438868735201977</v>
      </c>
      <c r="AK254" s="90">
        <f t="shared" si="0"/>
        <v>4.7018782818448432</v>
      </c>
    </row>
    <row r="255" spans="1:37" s="90" customFormat="1" ht="15" x14ac:dyDescent="0.25">
      <c r="F255" s="90" t="s">
        <v>219</v>
      </c>
      <c r="G255" s="90">
        <f t="shared" ref="G255:AK255" si="1">G140</f>
        <v>1.3999168438194942</v>
      </c>
      <c r="H255" s="90">
        <f t="shared" si="1"/>
        <v>1.4267117309091162</v>
      </c>
      <c r="I255" s="90">
        <f t="shared" si="1"/>
        <v>1.3073920052915309</v>
      </c>
      <c r="J255" s="90">
        <f t="shared" si="1"/>
        <v>0.93649941499383937</v>
      </c>
      <c r="K255" s="90">
        <f t="shared" si="1"/>
        <v>1.2731607186908462</v>
      </c>
      <c r="L255" s="90">
        <f t="shared" si="1"/>
        <v>1.8635371961820439</v>
      </c>
      <c r="M255" s="90">
        <f t="shared" si="1"/>
        <v>2.546402507447727</v>
      </c>
      <c r="N255" s="90">
        <f t="shared" si="1"/>
        <v>3.8117264475282155</v>
      </c>
      <c r="O255" s="90">
        <f t="shared" si="1"/>
        <v>3.8821379163434648</v>
      </c>
      <c r="P255" s="90">
        <f t="shared" si="1"/>
        <v>2.8699710829584291</v>
      </c>
      <c r="Q255" s="90">
        <f t="shared" si="1"/>
        <v>3.3915309141215735</v>
      </c>
      <c r="R255" s="90">
        <f t="shared" si="1"/>
        <v>3.7564581109227109</v>
      </c>
      <c r="S255" s="90">
        <f t="shared" si="1"/>
        <v>4.3772160628216774</v>
      </c>
      <c r="T255" s="90">
        <f t="shared" si="1"/>
        <v>4.8572278360922976</v>
      </c>
      <c r="U255" s="90">
        <f t="shared" si="1"/>
        <v>5.2157044416747347</v>
      </c>
      <c r="V255" s="90">
        <f t="shared" si="1"/>
        <v>5.6545944012874187</v>
      </c>
      <c r="W255" s="90">
        <f t="shared" si="1"/>
        <v>5.9766979272191216</v>
      </c>
      <c r="X255" s="90">
        <f t="shared" si="1"/>
        <v>6.2912429585054621</v>
      </c>
      <c r="Y255" s="90">
        <f t="shared" si="1"/>
        <v>6.6482986492245351</v>
      </c>
      <c r="Z255" s="90">
        <f t="shared" si="1"/>
        <v>6.8160082889314104</v>
      </c>
      <c r="AA255" s="90">
        <f t="shared" si="1"/>
        <v>6.9774461938517467</v>
      </c>
      <c r="AB255" s="90">
        <f t="shared" si="1"/>
        <v>7.0859797734377956</v>
      </c>
      <c r="AC255" s="90">
        <f t="shared" si="1"/>
        <v>7.1981052512467292</v>
      </c>
      <c r="AD255" s="90">
        <f t="shared" si="1"/>
        <v>7.2730402495609354</v>
      </c>
      <c r="AE255" s="90">
        <f t="shared" si="1"/>
        <v>7.3517026081859154</v>
      </c>
      <c r="AF255" s="90">
        <f t="shared" si="1"/>
        <v>7.3221352868755947</v>
      </c>
      <c r="AG255" s="90">
        <f t="shared" si="1"/>
        <v>7.2617228154822104</v>
      </c>
      <c r="AH255" s="90">
        <f t="shared" si="1"/>
        <v>7.2164557458141791</v>
      </c>
      <c r="AI255" s="90">
        <f t="shared" si="1"/>
        <v>7.1556645581641982</v>
      </c>
      <c r="AJ255" s="90">
        <f t="shared" si="1"/>
        <v>7.0997075345842875</v>
      </c>
      <c r="AK255" s="90">
        <f t="shared" si="1"/>
        <v>7.0459432428940962</v>
      </c>
    </row>
    <row r="256" spans="1:37" s="90" customFormat="1" ht="15" x14ac:dyDescent="0.25">
      <c r="F256" s="90" t="s">
        <v>220</v>
      </c>
      <c r="G256" s="90">
        <f t="shared" ref="G256:AK256" si="2">G212</f>
        <v>29.347496229397674</v>
      </c>
      <c r="H256" s="90">
        <f t="shared" si="2"/>
        <v>29.351809810466783</v>
      </c>
      <c r="I256" s="90">
        <f t="shared" si="2"/>
        <v>29.510891451212874</v>
      </c>
      <c r="J256" s="90">
        <f t="shared" si="2"/>
        <v>29.547862417457772</v>
      </c>
      <c r="K256" s="90">
        <f t="shared" si="2"/>
        <v>29.6223653202238</v>
      </c>
      <c r="L256" s="90">
        <f t="shared" si="2"/>
        <v>27.684570171139384</v>
      </c>
      <c r="M256" s="90">
        <f t="shared" si="2"/>
        <v>24.820034555293834</v>
      </c>
      <c r="N256" s="90">
        <f t="shared" si="2"/>
        <v>21.140828019380546</v>
      </c>
      <c r="O256" s="90">
        <f t="shared" si="2"/>
        <v>19.014344922187334</v>
      </c>
      <c r="P256" s="90">
        <f t="shared" si="2"/>
        <v>17.031785743514575</v>
      </c>
      <c r="Q256" s="90">
        <f t="shared" si="2"/>
        <v>15.16670413513978</v>
      </c>
      <c r="R256" s="90">
        <f t="shared" si="2"/>
        <v>13.525921049780484</v>
      </c>
      <c r="S256" s="90">
        <f t="shared" si="2"/>
        <v>12.143836198186881</v>
      </c>
      <c r="T256" s="90">
        <f t="shared" si="2"/>
        <v>10.994064186954676</v>
      </c>
      <c r="U256" s="90">
        <f t="shared" si="2"/>
        <v>10.001186869447849</v>
      </c>
      <c r="V256" s="90">
        <f t="shared" si="2"/>
        <v>9.2721324416910473</v>
      </c>
      <c r="W256" s="90">
        <f t="shared" si="2"/>
        <v>9.895662007639535</v>
      </c>
      <c r="X256" s="90">
        <f t="shared" si="2"/>
        <v>10.186518010883523</v>
      </c>
      <c r="Y256" s="90">
        <f t="shared" si="2"/>
        <v>10.474776844747359</v>
      </c>
      <c r="Z256" s="90">
        <f t="shared" si="2"/>
        <v>10.599336653117403</v>
      </c>
      <c r="AA256" s="90">
        <f t="shared" si="2"/>
        <v>11.104202313303279</v>
      </c>
      <c r="AB256" s="90">
        <f t="shared" si="2"/>
        <v>13.007529932302138</v>
      </c>
      <c r="AC256" s="90">
        <f t="shared" si="2"/>
        <v>14.78177504010343</v>
      </c>
      <c r="AD256" s="90">
        <f t="shared" si="2"/>
        <v>16.654409355385148</v>
      </c>
      <c r="AE256" s="90">
        <f t="shared" si="2"/>
        <v>19.196052664266972</v>
      </c>
      <c r="AF256" s="90">
        <f t="shared" si="2"/>
        <v>22.582698456127794</v>
      </c>
      <c r="AG256" s="90">
        <f t="shared" si="2"/>
        <v>26.686115998312527</v>
      </c>
      <c r="AH256" s="90">
        <f t="shared" si="2"/>
        <v>30.191438766949222</v>
      </c>
      <c r="AI256" s="90">
        <f t="shared" si="2"/>
        <v>33.470541403137723</v>
      </c>
      <c r="AJ256" s="90">
        <f t="shared" si="2"/>
        <v>36.028462109631235</v>
      </c>
      <c r="AK256" s="90">
        <f t="shared" si="2"/>
        <v>38.782697460394211</v>
      </c>
    </row>
    <row r="257" spans="6:37" s="90" customFormat="1" ht="15" x14ac:dyDescent="0.25">
      <c r="F257" s="90" t="s">
        <v>205</v>
      </c>
      <c r="G257" s="90">
        <f t="shared" ref="G257:AK257" si="3">G227</f>
        <v>29.001520143301171</v>
      </c>
      <c r="H257" s="90">
        <f t="shared" si="3"/>
        <v>29.028402479261217</v>
      </c>
      <c r="I257" s="90">
        <f t="shared" si="3"/>
        <v>29.098047821818579</v>
      </c>
      <c r="J257" s="90">
        <f t="shared" si="3"/>
        <v>29.09883468659369</v>
      </c>
      <c r="K257" s="90">
        <f t="shared" si="3"/>
        <v>21.964441225650891</v>
      </c>
      <c r="L257" s="90">
        <f t="shared" si="3"/>
        <v>21.148341732414924</v>
      </c>
      <c r="M257" s="90">
        <f t="shared" si="3"/>
        <v>20.373231773966513</v>
      </c>
      <c r="N257" s="90">
        <f t="shared" si="3"/>
        <v>17.2094139094119</v>
      </c>
      <c r="O257" s="90">
        <f t="shared" si="3"/>
        <v>16.523717337475112</v>
      </c>
      <c r="P257" s="90">
        <f t="shared" si="3"/>
        <v>15.500671273340865</v>
      </c>
      <c r="Q257" s="90">
        <f t="shared" si="3"/>
        <v>14.489979038137601</v>
      </c>
      <c r="R257" s="90">
        <f t="shared" si="3"/>
        <v>13.895023204442193</v>
      </c>
      <c r="S257" s="90">
        <f t="shared" si="3"/>
        <v>12.606486701210422</v>
      </c>
      <c r="T257" s="90">
        <f t="shared" si="3"/>
        <v>11.684261536813846</v>
      </c>
      <c r="U257" s="90">
        <f t="shared" si="3"/>
        <v>10.745898950471934</v>
      </c>
      <c r="V257" s="90">
        <f t="shared" si="3"/>
        <v>9.8778923322359873</v>
      </c>
      <c r="W257" s="90">
        <f t="shared" si="3"/>
        <v>9.0020081206248079</v>
      </c>
      <c r="X257" s="90">
        <f t="shared" si="3"/>
        <v>8.6824438735504721</v>
      </c>
      <c r="Y257" s="90">
        <f t="shared" si="3"/>
        <v>8.8573326928227498</v>
      </c>
      <c r="Z257" s="90">
        <f t="shared" si="3"/>
        <v>8.5890088081901528</v>
      </c>
      <c r="AA257" s="90">
        <f t="shared" si="3"/>
        <v>8.8432764588271038</v>
      </c>
      <c r="AB257" s="90">
        <f t="shared" si="3"/>
        <v>9.184431799236032</v>
      </c>
      <c r="AC257" s="90">
        <f t="shared" si="3"/>
        <v>9.9716502355570285</v>
      </c>
      <c r="AD257" s="90">
        <f t="shared" si="3"/>
        <v>10.775763068915026</v>
      </c>
      <c r="AE257" s="90">
        <f t="shared" si="3"/>
        <v>11.024082742874892</v>
      </c>
      <c r="AF257" s="90">
        <f t="shared" si="3"/>
        <v>12.405019851034739</v>
      </c>
      <c r="AG257" s="90">
        <f t="shared" si="3"/>
        <v>15.838656334633574</v>
      </c>
      <c r="AH257" s="90">
        <f t="shared" si="3"/>
        <v>15.954406321089072</v>
      </c>
      <c r="AI257" s="90">
        <f t="shared" si="3"/>
        <v>17.24249235453345</v>
      </c>
      <c r="AJ257" s="90">
        <f t="shared" si="3"/>
        <v>18.433746179299089</v>
      </c>
      <c r="AK257" s="90">
        <f t="shared" si="3"/>
        <v>18.959995210443978</v>
      </c>
    </row>
    <row r="258" spans="6:37" s="90" customFormat="1" ht="15" x14ac:dyDescent="0.25">
      <c r="F258" s="90" t="s">
        <v>221</v>
      </c>
      <c r="G258" s="90">
        <f t="shared" ref="G258:AK258" si="4">G249</f>
        <v>1.9439876896021102</v>
      </c>
      <c r="H258" s="90">
        <f t="shared" si="4"/>
        <v>1.9439802044458867</v>
      </c>
      <c r="I258" s="90">
        <f t="shared" si="4"/>
        <v>1.9440116845180135</v>
      </c>
      <c r="J258" s="90">
        <f t="shared" si="4"/>
        <v>1.9440240792609005</v>
      </c>
      <c r="K258" s="90">
        <f t="shared" si="4"/>
        <v>1.9440165876777251</v>
      </c>
      <c r="L258" s="90">
        <f t="shared" si="4"/>
        <v>1.9439706634828589</v>
      </c>
      <c r="M258" s="90">
        <f t="shared" si="4"/>
        <v>1.9440181154862246</v>
      </c>
      <c r="N258" s="90">
        <f t="shared" si="4"/>
        <v>1.9439895185063871</v>
      </c>
      <c r="O258" s="90">
        <f t="shared" si="4"/>
        <v>1.9440140989384807</v>
      </c>
      <c r="P258" s="90">
        <f t="shared" si="4"/>
        <v>1.9439967012782546</v>
      </c>
      <c r="Q258" s="90">
        <f t="shared" si="4"/>
        <v>1.9439911221359099</v>
      </c>
      <c r="R258" s="90">
        <f t="shared" si="4"/>
        <v>1.9440055903263052</v>
      </c>
      <c r="S258" s="90">
        <f t="shared" si="4"/>
        <v>1.9440069991251094</v>
      </c>
      <c r="T258" s="90">
        <f t="shared" si="4"/>
        <v>1.9439316239316236</v>
      </c>
      <c r="U258" s="90">
        <f t="shared" si="4"/>
        <v>1.9442126318413571</v>
      </c>
      <c r="V258" s="90">
        <f t="shared" si="4"/>
        <v>1.9441495871666443</v>
      </c>
      <c r="W258" s="90">
        <f t="shared" si="4"/>
        <v>1.9440876441993757</v>
      </c>
      <c r="X258" s="90">
        <f t="shared" si="4"/>
        <v>1.9440761183143365</v>
      </c>
      <c r="Y258" s="90">
        <f t="shared" si="4"/>
        <v>1.9439800791065962</v>
      </c>
      <c r="Z258" s="90">
        <f t="shared" si="4"/>
        <v>1.9321344266368496</v>
      </c>
      <c r="AA258" s="90">
        <f t="shared" si="4"/>
        <v>1.940208699931004</v>
      </c>
      <c r="AB258" s="90">
        <f t="shared" si="4"/>
        <v>1.9452840078653029</v>
      </c>
      <c r="AC258" s="90">
        <f t="shared" si="4"/>
        <v>1.9462250404593648</v>
      </c>
      <c r="AD258" s="90">
        <f t="shared" si="4"/>
        <v>1.9511325036099842</v>
      </c>
      <c r="AE258" s="90">
        <f t="shared" si="4"/>
        <v>1.9532581013436381</v>
      </c>
      <c r="AF258" s="90">
        <f t="shared" si="4"/>
        <v>1.9548503918309184</v>
      </c>
      <c r="AG258" s="90">
        <f t="shared" si="4"/>
        <v>1.9562079937871855</v>
      </c>
      <c r="AH258" s="90">
        <f t="shared" si="4"/>
        <v>1.9561604672926025</v>
      </c>
      <c r="AI258" s="90">
        <f t="shared" si="4"/>
        <v>1.9604643272586277</v>
      </c>
      <c r="AJ258" s="90">
        <f t="shared" si="4"/>
        <v>1.9626326110828283</v>
      </c>
      <c r="AK258" s="90">
        <f t="shared" si="4"/>
        <v>1.9664413769032389</v>
      </c>
    </row>
  </sheetData>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E7D7CA-0760-466D-A5CB-75B937BFCC82}">
  <dimension ref="B1:AJ13"/>
  <sheetViews>
    <sheetView zoomScale="75" zoomScaleNormal="75" workbookViewId="0">
      <selection activeCell="S16" sqref="S16"/>
    </sheetView>
  </sheetViews>
  <sheetFormatPr defaultRowHeight="15" x14ac:dyDescent="0.25"/>
  <cols>
    <col min="1" max="1" width="5.7109375" customWidth="1"/>
    <col min="2" max="2" width="27.140625" customWidth="1"/>
    <col min="3" max="3" width="37.140625" customWidth="1"/>
    <col min="4" max="4" width="14" customWidth="1"/>
    <col min="5" max="5" width="9.140625" bestFit="1" customWidth="1"/>
  </cols>
  <sheetData>
    <row r="1" spans="2:36" x14ac:dyDescent="0.25">
      <c r="B1" s="2" t="s">
        <v>1</v>
      </c>
    </row>
    <row r="2" spans="2:36" x14ac:dyDescent="0.25">
      <c r="B2" s="1"/>
      <c r="C2" s="1" t="s">
        <v>0</v>
      </c>
      <c r="D2" s="1" t="s">
        <v>10</v>
      </c>
      <c r="E2" s="5">
        <v>1990</v>
      </c>
      <c r="F2" s="5">
        <v>1991</v>
      </c>
      <c r="G2" s="5">
        <v>1992</v>
      </c>
      <c r="H2" s="5">
        <v>1993</v>
      </c>
      <c r="I2" s="5">
        <v>1994</v>
      </c>
      <c r="J2" s="5">
        <v>1995</v>
      </c>
      <c r="K2" s="5">
        <v>1996</v>
      </c>
      <c r="L2" s="5">
        <v>1997</v>
      </c>
      <c r="M2" s="5">
        <v>1998</v>
      </c>
      <c r="N2" s="5">
        <v>1999</v>
      </c>
      <c r="O2" s="5">
        <v>2000</v>
      </c>
      <c r="P2" s="5">
        <v>2001</v>
      </c>
      <c r="Q2" s="5">
        <v>2002</v>
      </c>
      <c r="R2" s="5">
        <v>2003</v>
      </c>
      <c r="S2" s="5">
        <v>2004</v>
      </c>
      <c r="T2" s="5">
        <v>2005</v>
      </c>
      <c r="U2" s="5">
        <v>2006</v>
      </c>
      <c r="V2" s="5">
        <v>2007</v>
      </c>
      <c r="W2" s="5">
        <v>2008</v>
      </c>
      <c r="X2" s="5">
        <v>2009</v>
      </c>
      <c r="Y2" s="5">
        <v>2010</v>
      </c>
      <c r="Z2" s="5">
        <v>2011</v>
      </c>
      <c r="AA2" s="5">
        <v>2012</v>
      </c>
      <c r="AB2" s="5">
        <v>2013</v>
      </c>
      <c r="AC2" s="5">
        <v>2014</v>
      </c>
      <c r="AD2" s="5">
        <v>2015</v>
      </c>
      <c r="AE2" s="5">
        <v>2016</v>
      </c>
      <c r="AF2" s="5">
        <v>2017</v>
      </c>
      <c r="AG2" s="5">
        <v>2018</v>
      </c>
      <c r="AH2" s="5">
        <v>2019</v>
      </c>
      <c r="AI2" s="5">
        <v>2020</v>
      </c>
    </row>
    <row r="3" spans="2:36" x14ac:dyDescent="0.25">
      <c r="B3" t="s">
        <v>2</v>
      </c>
      <c r="C3" t="s">
        <v>69</v>
      </c>
      <c r="D3" t="s">
        <v>11</v>
      </c>
      <c r="E3" s="6">
        <v>1876.7374044038397</v>
      </c>
      <c r="F3" s="6">
        <v>1923.4577038775999</v>
      </c>
      <c r="G3" s="6">
        <v>1902.3920339952001</v>
      </c>
      <c r="H3" s="6">
        <v>2161.0296682867202</v>
      </c>
      <c r="I3" s="6">
        <v>2198.2888004985598</v>
      </c>
      <c r="J3" s="6">
        <v>2253.4186530715197</v>
      </c>
      <c r="K3" s="6">
        <v>2172.3020708875201</v>
      </c>
      <c r="L3" s="6">
        <v>1910.0812975199997</v>
      </c>
      <c r="M3" s="6">
        <v>1409.74890259632</v>
      </c>
      <c r="N3" s="6">
        <v>1105.6103777241599</v>
      </c>
      <c r="O3" s="6">
        <v>960.25443382703997</v>
      </c>
      <c r="P3" s="6">
        <v>659.95907601359988</v>
      </c>
      <c r="Q3" s="6">
        <v>678.90859371456008</v>
      </c>
      <c r="R3" s="6">
        <v>544.79838619535997</v>
      </c>
      <c r="S3" s="6">
        <v>690.06606015600005</v>
      </c>
      <c r="T3" s="6">
        <v>487.52856336465322</v>
      </c>
      <c r="U3" s="6">
        <v>431.8837969256715</v>
      </c>
      <c r="V3" s="6">
        <v>322.40299055366683</v>
      </c>
      <c r="W3" s="6">
        <v>368.07061753937609</v>
      </c>
      <c r="X3" s="6">
        <v>255.05234821118916</v>
      </c>
      <c r="Y3" s="6">
        <v>237.24687660800532</v>
      </c>
      <c r="Z3" s="6">
        <v>197.39318936795212</v>
      </c>
      <c r="AA3" s="6">
        <v>180.71176854075949</v>
      </c>
      <c r="AB3" s="6">
        <v>163.54324326958925</v>
      </c>
      <c r="AC3" s="6">
        <v>131.59762974008089</v>
      </c>
      <c r="AD3" s="6">
        <v>112.54355351036945</v>
      </c>
      <c r="AE3" s="6">
        <v>2492.6370966750883</v>
      </c>
      <c r="AF3" s="6">
        <v>2853.989388843795</v>
      </c>
      <c r="AG3" s="6">
        <v>2751.9191872187112</v>
      </c>
      <c r="AH3" s="6">
        <v>2146.9500460596769</v>
      </c>
      <c r="AI3" s="6">
        <v>1654.3924823476359</v>
      </c>
    </row>
    <row r="4" spans="2:36" x14ac:dyDescent="0.25">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row>
    <row r="5" spans="2:36" x14ac:dyDescent="0.25">
      <c r="B5" t="s">
        <v>21</v>
      </c>
      <c r="C5" t="s">
        <v>3</v>
      </c>
      <c r="D5" t="s">
        <v>12</v>
      </c>
      <c r="E5" s="17">
        <v>2.5418350759240124E-5</v>
      </c>
      <c r="F5" s="17">
        <v>2.6051125998234211E-5</v>
      </c>
      <c r="G5" s="17">
        <v>2.5765814593030299E-5</v>
      </c>
      <c r="H5" s="17">
        <v>2.9268777816620047E-5</v>
      </c>
      <c r="I5" s="17">
        <v>2.9773411916906594E-5</v>
      </c>
      <c r="J5" s="17">
        <v>3.0520085333611805E-5</v>
      </c>
      <c r="K5" s="17">
        <v>2.9421450152416284E-5</v>
      </c>
      <c r="L5" s="17">
        <v>2.5869957238077475E-5</v>
      </c>
      <c r="M5" s="17">
        <v>1.9093503440898217E-5</v>
      </c>
      <c r="N5" s="17">
        <v>1.4974280534988182E-5</v>
      </c>
      <c r="O5" s="17">
        <v>1.3005593622132051E-5</v>
      </c>
      <c r="P5" s="17">
        <v>8.9384222009399498E-6</v>
      </c>
      <c r="Q5" s="17">
        <v>9.1950726446893998E-6</v>
      </c>
      <c r="R5" s="17">
        <v>7.3786969028735851E-6</v>
      </c>
      <c r="S5" s="17">
        <v>9.3461882962064858E-6</v>
      </c>
      <c r="T5" s="17">
        <v>6.6030399349810212E-6</v>
      </c>
      <c r="U5" s="17">
        <v>5.8493925744376185E-6</v>
      </c>
      <c r="V5" s="17">
        <v>4.3665950710479254E-6</v>
      </c>
      <c r="W5" s="17">
        <v>4.985113015189202E-6</v>
      </c>
      <c r="X5" s="17">
        <v>3.4544044540206919E-6</v>
      </c>
      <c r="Y5" s="17">
        <v>3.2132488604989742E-6</v>
      </c>
      <c r="Z5" s="17">
        <v>2.6734743566500902E-6</v>
      </c>
      <c r="AA5" s="17">
        <v>2.4475427986425023E-6</v>
      </c>
      <c r="AB5" s="17">
        <v>2.2150139449320879E-6</v>
      </c>
      <c r="AC5" s="17">
        <v>1.7823456302244637E-6</v>
      </c>
      <c r="AD5" s="17">
        <v>1.5242790558259244E-6</v>
      </c>
      <c r="AE5" s="17">
        <v>8.4E-7</v>
      </c>
      <c r="AF5" s="17">
        <v>6.820000000000001E-7</v>
      </c>
      <c r="AG5" s="17">
        <v>8.3610000000000001E-6</v>
      </c>
      <c r="AH5" s="18" t="s">
        <v>68</v>
      </c>
      <c r="AI5" s="18" t="s">
        <v>68</v>
      </c>
      <c r="AJ5" s="13"/>
    </row>
    <row r="6" spans="2:36" x14ac:dyDescent="0.25">
      <c r="B6" t="s">
        <v>20</v>
      </c>
      <c r="C6" t="s">
        <v>3</v>
      </c>
      <c r="D6" t="s">
        <v>12</v>
      </c>
      <c r="E6" s="9">
        <v>0</v>
      </c>
      <c r="F6" s="9">
        <v>0</v>
      </c>
      <c r="G6" s="9">
        <v>0</v>
      </c>
      <c r="H6" s="9">
        <v>0</v>
      </c>
      <c r="I6" s="9">
        <v>0</v>
      </c>
      <c r="J6" s="9">
        <v>0</v>
      </c>
      <c r="K6" s="9">
        <v>0</v>
      </c>
      <c r="L6" s="9">
        <v>0</v>
      </c>
      <c r="M6" s="9">
        <v>0</v>
      </c>
      <c r="N6" s="9">
        <v>0</v>
      </c>
      <c r="O6" s="9">
        <v>0</v>
      </c>
      <c r="P6" s="9">
        <v>0</v>
      </c>
      <c r="Q6" s="9">
        <v>0</v>
      </c>
      <c r="R6" s="9">
        <v>0</v>
      </c>
      <c r="S6" s="9">
        <v>0</v>
      </c>
      <c r="T6" s="9">
        <v>0</v>
      </c>
      <c r="U6" s="9">
        <v>0</v>
      </c>
      <c r="V6" s="9">
        <v>0</v>
      </c>
      <c r="W6" s="9">
        <v>0</v>
      </c>
      <c r="X6" s="9">
        <v>0</v>
      </c>
      <c r="Y6" s="9">
        <v>0</v>
      </c>
      <c r="Z6" s="9">
        <v>0</v>
      </c>
      <c r="AA6" s="9">
        <v>0</v>
      </c>
      <c r="AB6" s="9">
        <v>0</v>
      </c>
      <c r="AC6" s="9">
        <v>0</v>
      </c>
      <c r="AD6" s="9">
        <v>0</v>
      </c>
      <c r="AE6" s="17">
        <v>2.146630287793651E-3</v>
      </c>
      <c r="AF6" s="17">
        <v>3.3800000000000003E-4</v>
      </c>
      <c r="AG6" s="17">
        <v>4.1999999999999997E-3</v>
      </c>
      <c r="AH6" s="17">
        <v>5.4000000000000003E-3</v>
      </c>
      <c r="AI6" s="17">
        <v>1.1000000000000001E-3</v>
      </c>
    </row>
    <row r="7" spans="2:36" x14ac:dyDescent="0.25">
      <c r="E7" s="7"/>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row>
    <row r="8" spans="2:36" x14ac:dyDescent="0.25">
      <c r="B8" t="s">
        <v>15</v>
      </c>
      <c r="C8" t="s">
        <v>14</v>
      </c>
      <c r="D8" t="s">
        <v>13</v>
      </c>
      <c r="E8" s="17">
        <v>1.3543903744655456E-8</v>
      </c>
      <c r="F8" s="17">
        <v>1.3543903744655456E-8</v>
      </c>
      <c r="G8" s="17">
        <v>1.3543903744655456E-8</v>
      </c>
      <c r="H8" s="17">
        <v>1.3543903744655456E-8</v>
      </c>
      <c r="I8" s="17">
        <v>1.3543903744655456E-8</v>
      </c>
      <c r="J8" s="17">
        <v>1.3543903744655456E-8</v>
      </c>
      <c r="K8" s="17">
        <v>1.3543903744655456E-8</v>
      </c>
      <c r="L8" s="17">
        <v>1.3543903744655456E-8</v>
      </c>
      <c r="M8" s="17">
        <v>1.3543903744655456E-8</v>
      </c>
      <c r="N8" s="17">
        <v>1.3543903744655456E-8</v>
      </c>
      <c r="O8" s="17">
        <v>1.3543903744655456E-8</v>
      </c>
      <c r="P8" s="17">
        <v>1.3543903744655456E-8</v>
      </c>
      <c r="Q8" s="17">
        <v>1.3543903744655456E-8</v>
      </c>
      <c r="R8" s="17">
        <v>1.3543903744655456E-8</v>
      </c>
      <c r="S8" s="17">
        <v>1.3543903744655456E-8</v>
      </c>
      <c r="T8" s="17">
        <v>1.3543903744655456E-8</v>
      </c>
      <c r="U8" s="17">
        <v>1.3543903744655456E-8</v>
      </c>
      <c r="V8" s="17">
        <v>1.3543903744655456E-8</v>
      </c>
      <c r="W8" s="17">
        <v>1.3543903744655456E-8</v>
      </c>
      <c r="X8" s="17">
        <v>1.3543903744655456E-8</v>
      </c>
      <c r="Y8" s="17">
        <v>1.3543903744655456E-8</v>
      </c>
      <c r="Z8" s="17">
        <v>1.3543903744655456E-8</v>
      </c>
      <c r="AA8" s="17">
        <v>1.3543903744655456E-8</v>
      </c>
      <c r="AB8" s="17">
        <v>1.3543903744655456E-8</v>
      </c>
      <c r="AC8" s="17">
        <v>1.3543903744655456E-8</v>
      </c>
      <c r="AD8" s="17">
        <v>1.3543903744655456E-8</v>
      </c>
      <c r="AE8" s="17">
        <v>6.3636363636363634E-9</v>
      </c>
      <c r="AF8" s="17">
        <v>2.7171314741035862E-9</v>
      </c>
      <c r="AG8" s="17">
        <v>3.1550943396226416E-8</v>
      </c>
      <c r="AH8" s="17">
        <v>0</v>
      </c>
      <c r="AI8" s="17">
        <v>0</v>
      </c>
    </row>
    <row r="9" spans="2:36" x14ac:dyDescent="0.25">
      <c r="B9" t="s">
        <v>16</v>
      </c>
      <c r="C9" t="s">
        <v>17</v>
      </c>
      <c r="D9" t="s">
        <v>13</v>
      </c>
      <c r="E9" s="17"/>
      <c r="F9" s="17"/>
      <c r="G9" s="17"/>
      <c r="H9" s="17"/>
      <c r="I9" s="17"/>
      <c r="J9" s="17"/>
      <c r="K9" s="17"/>
      <c r="L9" s="17"/>
      <c r="M9" s="17"/>
      <c r="N9" s="17"/>
      <c r="O9" s="17"/>
      <c r="P9" s="17"/>
      <c r="Q9" s="17"/>
      <c r="R9" s="17"/>
      <c r="S9" s="17"/>
      <c r="T9" s="17"/>
      <c r="U9" s="17"/>
      <c r="V9" s="17"/>
      <c r="W9" s="17"/>
      <c r="X9" s="17"/>
      <c r="Y9" s="17"/>
      <c r="Z9" s="17"/>
      <c r="AA9" s="17"/>
      <c r="AB9" s="17"/>
      <c r="AC9" s="17"/>
      <c r="AD9" s="17"/>
      <c r="AE9" s="17">
        <v>6.3636363636363634E-9</v>
      </c>
      <c r="AF9" s="17">
        <v>2.7171314741035862E-9</v>
      </c>
      <c r="AG9" s="17">
        <v>3.1550943396226416E-8</v>
      </c>
      <c r="AH9" s="17">
        <v>0</v>
      </c>
      <c r="AI9" s="17">
        <v>0</v>
      </c>
    </row>
    <row r="10" spans="2:36" x14ac:dyDescent="0.25">
      <c r="B10" t="s">
        <v>18</v>
      </c>
      <c r="C10" t="s">
        <v>19</v>
      </c>
      <c r="D10" t="s">
        <v>13</v>
      </c>
      <c r="E10" s="9">
        <v>0</v>
      </c>
      <c r="F10" s="9">
        <v>0</v>
      </c>
      <c r="G10" s="9">
        <v>0</v>
      </c>
      <c r="H10" s="9">
        <v>0</v>
      </c>
      <c r="I10" s="9">
        <v>0</v>
      </c>
      <c r="J10" s="9">
        <v>0</v>
      </c>
      <c r="K10" s="9">
        <v>0</v>
      </c>
      <c r="L10" s="9">
        <v>0</v>
      </c>
      <c r="M10" s="9">
        <v>0</v>
      </c>
      <c r="N10" s="9">
        <v>0</v>
      </c>
      <c r="O10" s="9">
        <v>0</v>
      </c>
      <c r="P10" s="9">
        <v>0</v>
      </c>
      <c r="Q10" s="9">
        <v>0</v>
      </c>
      <c r="R10" s="9">
        <v>0</v>
      </c>
      <c r="S10" s="9">
        <v>0</v>
      </c>
      <c r="T10" s="9">
        <v>0</v>
      </c>
      <c r="U10" s="9">
        <v>0</v>
      </c>
      <c r="V10" s="9">
        <v>0</v>
      </c>
      <c r="W10" s="9">
        <v>0</v>
      </c>
      <c r="X10" s="9">
        <v>0</v>
      </c>
      <c r="Y10" s="9">
        <v>0</v>
      </c>
      <c r="Z10" s="9">
        <v>0</v>
      </c>
      <c r="AA10" s="9">
        <v>0</v>
      </c>
      <c r="AB10" s="9">
        <v>0</v>
      </c>
      <c r="AC10" s="9">
        <v>0</v>
      </c>
      <c r="AD10" s="9">
        <v>0</v>
      </c>
      <c r="AE10" s="17">
        <v>9.0934362203200924E-7</v>
      </c>
      <c r="AF10" s="17">
        <v>1.2985070221516886E-7</v>
      </c>
      <c r="AG10" s="17">
        <v>1.6888365418488495E-6</v>
      </c>
      <c r="AH10" s="17">
        <v>2.7721450100443529E-6</v>
      </c>
      <c r="AI10" s="17">
        <v>6.9647032785982448E-7</v>
      </c>
    </row>
    <row r="11" spans="2:36" x14ac:dyDescent="0.25">
      <c r="B11" s="20" t="s">
        <v>18</v>
      </c>
      <c r="C11" s="20" t="s">
        <v>17</v>
      </c>
      <c r="D11" s="20" t="s">
        <v>13</v>
      </c>
      <c r="E11" s="21"/>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2">
        <v>1.2985070221516886E-7</v>
      </c>
      <c r="AG11" s="22">
        <v>1.6888365418488495E-6</v>
      </c>
      <c r="AH11" s="22">
        <v>2.7721450100443529E-6</v>
      </c>
      <c r="AI11" s="22">
        <v>6.9647032785982448E-7</v>
      </c>
    </row>
    <row r="12" spans="2:36" x14ac:dyDescent="0.25">
      <c r="B12" s="23"/>
      <c r="C12" s="23"/>
      <c r="D12" s="23"/>
      <c r="E12" s="24"/>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row>
    <row r="13" spans="2:36" x14ac:dyDescent="0.25">
      <c r="B13" s="12" t="s">
        <v>57</v>
      </c>
    </row>
  </sheetData>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557BD0-F035-4BA9-B087-650C348A8164}">
  <dimension ref="B2:AJ35"/>
  <sheetViews>
    <sheetView zoomScale="75" zoomScaleNormal="75" workbookViewId="0">
      <selection activeCell="A31" sqref="A31:XFD36"/>
    </sheetView>
  </sheetViews>
  <sheetFormatPr defaultRowHeight="15" x14ac:dyDescent="0.25"/>
  <cols>
    <col min="1" max="1" width="6.28515625" customWidth="1"/>
    <col min="2" max="2" width="35.85546875" customWidth="1"/>
    <col min="3" max="3" width="37.7109375" customWidth="1"/>
    <col min="4" max="4" width="23.85546875" customWidth="1"/>
    <col min="5" max="35" width="8.7109375" bestFit="1" customWidth="1"/>
  </cols>
  <sheetData>
    <row r="2" spans="2:35" x14ac:dyDescent="0.25">
      <c r="B2" s="1" t="s">
        <v>62</v>
      </c>
      <c r="C2" s="1" t="s">
        <v>0</v>
      </c>
      <c r="D2" s="1" t="s">
        <v>10</v>
      </c>
      <c r="E2" s="5">
        <v>1990</v>
      </c>
      <c r="F2" s="5">
        <v>1991</v>
      </c>
      <c r="G2" s="5">
        <v>1992</v>
      </c>
      <c r="H2" s="5">
        <v>1993</v>
      </c>
      <c r="I2" s="5">
        <v>1994</v>
      </c>
      <c r="J2" s="5">
        <v>1995</v>
      </c>
      <c r="K2" s="5">
        <v>1996</v>
      </c>
      <c r="L2" s="5">
        <v>1997</v>
      </c>
      <c r="M2" s="5">
        <v>1998</v>
      </c>
      <c r="N2" s="5">
        <v>1999</v>
      </c>
      <c r="O2" s="5">
        <v>2000</v>
      </c>
      <c r="P2" s="5">
        <v>2001</v>
      </c>
      <c r="Q2" s="5">
        <v>2002</v>
      </c>
      <c r="R2" s="5">
        <v>2003</v>
      </c>
      <c r="S2" s="5">
        <v>2004</v>
      </c>
      <c r="T2" s="5">
        <v>2005</v>
      </c>
      <c r="U2" s="5">
        <v>2006</v>
      </c>
      <c r="V2" s="5">
        <v>2007</v>
      </c>
      <c r="W2" s="5">
        <v>2008</v>
      </c>
      <c r="X2" s="5">
        <v>2009</v>
      </c>
      <c r="Y2" s="5">
        <v>2010</v>
      </c>
      <c r="Z2" s="5">
        <v>2011</v>
      </c>
      <c r="AA2" s="5">
        <v>2012</v>
      </c>
      <c r="AB2" s="5">
        <v>2013</v>
      </c>
      <c r="AC2" s="5">
        <v>2014</v>
      </c>
      <c r="AD2" s="5">
        <v>2015</v>
      </c>
      <c r="AE2" s="5">
        <v>2016</v>
      </c>
      <c r="AF2" s="5">
        <v>2017</v>
      </c>
      <c r="AG2" s="5">
        <v>2018</v>
      </c>
      <c r="AH2" s="5">
        <v>2019</v>
      </c>
      <c r="AI2" s="5">
        <v>2020</v>
      </c>
    </row>
    <row r="3" spans="2:35" x14ac:dyDescent="0.25">
      <c r="B3" t="s">
        <v>22</v>
      </c>
      <c r="C3" t="s">
        <v>4</v>
      </c>
      <c r="D3" t="s">
        <v>26</v>
      </c>
      <c r="E3" s="6">
        <v>2101.1822705749992</v>
      </c>
      <c r="F3" s="6">
        <v>2153.489996045736</v>
      </c>
      <c r="G3" s="6">
        <v>2129.9050171505428</v>
      </c>
      <c r="H3" s="6">
        <v>2419.395830610023</v>
      </c>
      <c r="I3" s="6">
        <v>2461.141949310329</v>
      </c>
      <c r="J3" s="6">
        <v>2611.0425887149186</v>
      </c>
      <c r="K3" s="6">
        <v>2932.2834151404445</v>
      </c>
      <c r="L3" s="6">
        <v>3035</v>
      </c>
      <c r="M3" s="6">
        <v>3034</v>
      </c>
      <c r="N3" s="6">
        <v>3218</v>
      </c>
      <c r="O3" s="6">
        <v>3668</v>
      </c>
      <c r="P3" s="6">
        <v>3803</v>
      </c>
      <c r="Q3" s="6">
        <v>3904</v>
      </c>
      <c r="R3" s="6">
        <v>3893</v>
      </c>
      <c r="S3" s="6">
        <v>4293</v>
      </c>
      <c r="T3" s="6">
        <v>4076</v>
      </c>
      <c r="U3" s="6">
        <v>4577</v>
      </c>
      <c r="V3" s="6">
        <v>4999.9270018427324</v>
      </c>
      <c r="W3" s="6">
        <v>5334.8540036854647</v>
      </c>
      <c r="X3" s="6">
        <v>5117.4010971323351</v>
      </c>
      <c r="Y3" s="6">
        <v>5654.0318591715031</v>
      </c>
      <c r="Z3" s="6">
        <v>4983.0942427780155</v>
      </c>
      <c r="AA3" s="6">
        <v>4867.8595995163187</v>
      </c>
      <c r="AB3" s="6">
        <v>4726.8190296218227</v>
      </c>
      <c r="AC3" s="6">
        <v>4591.5720119268954</v>
      </c>
      <c r="AD3" s="6">
        <v>4561.3342839478582</v>
      </c>
      <c r="AE3" s="6">
        <v>5163.3438173188688</v>
      </c>
      <c r="AF3" s="6">
        <v>5244.7044550131814</v>
      </c>
      <c r="AG3" s="6">
        <v>5431.5937717935512</v>
      </c>
      <c r="AH3" s="6">
        <v>5498.4877209083352</v>
      </c>
      <c r="AI3" s="6">
        <v>5472.493593492628</v>
      </c>
    </row>
    <row r="4" spans="2:35" x14ac:dyDescent="0.25">
      <c r="B4" t="s">
        <v>64</v>
      </c>
      <c r="C4" t="s">
        <v>4</v>
      </c>
      <c r="D4" t="s">
        <v>23</v>
      </c>
      <c r="E4" s="6">
        <v>78.930211600059664</v>
      </c>
      <c r="F4" s="6">
        <v>80.895133871459393</v>
      </c>
      <c r="G4" s="6">
        <v>80.009172000921097</v>
      </c>
      <c r="H4" s="6">
        <v>90.897398133736303</v>
      </c>
      <c r="I4" s="6">
        <v>92.460143867018473</v>
      </c>
      <c r="J4" s="6">
        <v>98.351676509057953</v>
      </c>
      <c r="K4" s="6">
        <v>111.65678479335988</v>
      </c>
      <c r="L4" s="6">
        <v>116.67977826857737</v>
      </c>
      <c r="M4" s="6">
        <v>118.22988605852073</v>
      </c>
      <c r="N4" s="6">
        <v>126.61397162724089</v>
      </c>
      <c r="O4" s="6">
        <v>145.24193186321395</v>
      </c>
      <c r="P4" s="6">
        <v>151.01981233264749</v>
      </c>
      <c r="Q4" s="6">
        <v>154.53875662135607</v>
      </c>
      <c r="R4" s="6">
        <v>154.5163947410436</v>
      </c>
      <c r="S4" s="6">
        <v>169.80301799236724</v>
      </c>
      <c r="T4" s="6">
        <v>162.18897073982353</v>
      </c>
      <c r="U4" s="6">
        <v>181.94382676468302</v>
      </c>
      <c r="V4" s="6">
        <v>198.28025373278817</v>
      </c>
      <c r="W4" s="6">
        <v>211.24799999999999</v>
      </c>
      <c r="X4" s="6">
        <v>203.13360000000003</v>
      </c>
      <c r="Y4" s="6">
        <v>224.33760000000001</v>
      </c>
      <c r="Z4" s="6">
        <v>197.14320000000001</v>
      </c>
      <c r="AA4" s="6">
        <v>192.74760000000003</v>
      </c>
      <c r="AB4" s="6">
        <v>186.91920000000002</v>
      </c>
      <c r="AC4" s="6">
        <v>180.58680000000001</v>
      </c>
      <c r="AD4" s="6">
        <v>180.69120000000001</v>
      </c>
      <c r="AE4" s="6">
        <v>198.39240000000001</v>
      </c>
      <c r="AF4" s="6">
        <v>200.76479999999998</v>
      </c>
      <c r="AG4" s="6">
        <v>208.05119999999999</v>
      </c>
      <c r="AH4" s="6">
        <v>211.89960000000002</v>
      </c>
      <c r="AI4" s="6">
        <v>211.2732</v>
      </c>
    </row>
    <row r="5" spans="2:35" x14ac:dyDescent="0.2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row>
    <row r="6" spans="2:35" x14ac:dyDescent="0.25">
      <c r="B6" s="19" t="s">
        <v>71</v>
      </c>
      <c r="C6" t="s">
        <v>4</v>
      </c>
      <c r="D6" t="s">
        <v>24</v>
      </c>
      <c r="E6" s="6">
        <v>0.19775104064120685</v>
      </c>
      <c r="F6" s="6">
        <v>0.20267393918754864</v>
      </c>
      <c r="G6" s="6">
        <v>0.20045425830343905</v>
      </c>
      <c r="H6" s="6">
        <v>0.22769944803275072</v>
      </c>
      <c r="I6" s="6">
        <v>0.23162834964748674</v>
      </c>
      <c r="J6" s="6">
        <v>0.24573612499385297</v>
      </c>
      <c r="K6" s="6">
        <v>0.27596944107104648</v>
      </c>
      <c r="L6" s="6">
        <v>0.28563652794472805</v>
      </c>
      <c r="M6" s="6">
        <v>0.28554241376748102</v>
      </c>
      <c r="N6" s="6">
        <v>0.30285942238093405</v>
      </c>
      <c r="O6" s="6">
        <v>0.34521080214209626</v>
      </c>
      <c r="P6" s="6">
        <v>0.35791621607044499</v>
      </c>
      <c r="Q6" s="6">
        <v>0.36742174797239485</v>
      </c>
      <c r="R6" s="6">
        <v>0.36638649202267748</v>
      </c>
      <c r="S6" s="6">
        <v>0.40403216292148847</v>
      </c>
      <c r="T6" s="6">
        <v>0.38360938645888348</v>
      </c>
      <c r="U6" s="6">
        <v>0.43076058925964428</v>
      </c>
      <c r="V6" s="6">
        <v>0.47056401607362497</v>
      </c>
      <c r="W6" s="6">
        <v>0.5020853952898674</v>
      </c>
      <c r="X6" s="6">
        <v>0.48161999389964483</v>
      </c>
      <c r="Y6" s="6">
        <v>0.50789576453476537</v>
      </c>
      <c r="Z6" s="6">
        <v>0.44533093876294022</v>
      </c>
      <c r="AA6" s="6">
        <v>0.43553622729470615</v>
      </c>
      <c r="AB6" s="6">
        <v>0.42200973172607337</v>
      </c>
      <c r="AC6" s="6">
        <v>0.56097075499999993</v>
      </c>
      <c r="AD6" s="6">
        <v>0.57685026999999989</v>
      </c>
      <c r="AE6" s="6">
        <v>0.57942304666666655</v>
      </c>
      <c r="AF6" s="6">
        <v>0.59785424999999992</v>
      </c>
      <c r="AG6" s="6">
        <v>0.62893845333333331</v>
      </c>
      <c r="AH6" s="6">
        <v>0.79586072071454639</v>
      </c>
      <c r="AI6" s="6">
        <v>0.88932116739432809</v>
      </c>
    </row>
    <row r="7" spans="2:35" x14ac:dyDescent="0.25">
      <c r="B7" s="19" t="s">
        <v>71</v>
      </c>
      <c r="C7" t="s">
        <v>27</v>
      </c>
      <c r="D7" t="s">
        <v>25</v>
      </c>
      <c r="E7" s="6">
        <v>7.4284519246733884</v>
      </c>
      <c r="F7" s="6">
        <v>7.6133789676005348</v>
      </c>
      <c r="G7" s="6">
        <v>7.5299973950825869</v>
      </c>
      <c r="H7" s="6">
        <v>8.5547338392520746</v>
      </c>
      <c r="I7" s="6">
        <v>8.7018103681862264</v>
      </c>
      <c r="J7" s="6">
        <v>9.2562871155157769</v>
      </c>
      <c r="K7" s="6">
        <v>10.50848643487546</v>
      </c>
      <c r="L7" s="6">
        <v>10.981221333112741</v>
      </c>
      <c r="M7" s="6">
        <v>11.127108452407469</v>
      </c>
      <c r="N7" s="6">
        <v>11.916169767676241</v>
      </c>
      <c r="O7" s="6">
        <v>13.669324919075185</v>
      </c>
      <c r="P7" s="6">
        <v>14.213105385687594</v>
      </c>
      <c r="Q7" s="6">
        <v>14.54428793219753</v>
      </c>
      <c r="R7" s="6">
        <v>14.542183362230224</v>
      </c>
      <c r="S7" s="6">
        <v>15.980871332413829</v>
      </c>
      <c r="T7" s="6">
        <v>15.264281539720686</v>
      </c>
      <c r="U7" s="6">
        <v>17.12349356113382</v>
      </c>
      <c r="V7" s="6">
        <v>18.660982944393183</v>
      </c>
      <c r="W7" s="6">
        <v>19.881431715080037</v>
      </c>
      <c r="X7" s="6">
        <v>19.11775163522676</v>
      </c>
      <c r="Y7" s="6">
        <v>20.152011821629575</v>
      </c>
      <c r="Z7" s="6">
        <v>17.618363620950905</v>
      </c>
      <c r="AA7" s="6">
        <v>17.245477361847172</v>
      </c>
      <c r="AB7" s="6">
        <v>16.688119632276958</v>
      </c>
      <c r="AC7" s="6">
        <v>22.063013119665932</v>
      </c>
      <c r="AD7" s="6">
        <v>22.851157362755455</v>
      </c>
      <c r="AE7" s="6">
        <v>22.263310930009471</v>
      </c>
      <c r="AF7" s="6">
        <v>22.885577244618702</v>
      </c>
      <c r="AG7" s="6">
        <v>24.09079276540519</v>
      </c>
      <c r="AH7" s="6">
        <v>30.670718374772481</v>
      </c>
      <c r="AI7" s="6">
        <v>34.064465023623164</v>
      </c>
    </row>
    <row r="8" spans="2:35" x14ac:dyDescent="0.25">
      <c r="E8" s="6"/>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row>
    <row r="9" spans="2:35" s="4" customFormat="1" ht="18" x14ac:dyDescent="0.35">
      <c r="B9" s="4" t="s">
        <v>59</v>
      </c>
      <c r="D9" s="4" t="s">
        <v>34</v>
      </c>
      <c r="E9" s="16">
        <v>0.12695828125927511</v>
      </c>
      <c r="F9" s="16">
        <v>0.13011883473212038</v>
      </c>
      <c r="G9" s="16">
        <v>0.12869377588501207</v>
      </c>
      <c r="H9" s="16">
        <v>0.14618547883332764</v>
      </c>
      <c r="I9" s="16">
        <v>0.14870787565423083</v>
      </c>
      <c r="J9" s="16">
        <v>0.15776521818228528</v>
      </c>
      <c r="K9" s="16">
        <v>0.17717533017705911</v>
      </c>
      <c r="L9" s="16">
        <v>0.18338170325245298</v>
      </c>
      <c r="M9" s="16">
        <v>0.18332128094495631</v>
      </c>
      <c r="N9" s="16">
        <v>0.19443898552434719</v>
      </c>
      <c r="O9" s="16">
        <v>0.22162902389785752</v>
      </c>
      <c r="P9" s="16">
        <v>0.22978603540991066</v>
      </c>
      <c r="Q9" s="16">
        <v>0.23588868846707631</v>
      </c>
      <c r="R9" s="16">
        <v>0.23522404308461267</v>
      </c>
      <c r="S9" s="16">
        <v>0.25939296608328855</v>
      </c>
      <c r="T9" s="16">
        <v>0.2462813253565069</v>
      </c>
      <c r="U9" s="16">
        <v>0.2765529014123484</v>
      </c>
      <c r="V9" s="16">
        <v>0.30210712676634299</v>
      </c>
      <c r="W9" s="16">
        <v>0.32234418906062889</v>
      </c>
      <c r="X9" s="16">
        <v>0.30920518267482677</v>
      </c>
      <c r="Y9" s="16">
        <v>0.32607450820545919</v>
      </c>
      <c r="Z9" s="16">
        <v>0.28590722149221925</v>
      </c>
      <c r="AA9" s="16">
        <v>0.27961891206332623</v>
      </c>
      <c r="AB9" s="16">
        <v>0.27093475736413231</v>
      </c>
      <c r="AC9" s="16">
        <v>0.35911999999999999</v>
      </c>
      <c r="AD9" s="16">
        <v>0.35300999999999999</v>
      </c>
      <c r="AE9" s="16">
        <v>0.36191000000000001</v>
      </c>
      <c r="AF9" s="16">
        <v>0.35913999999999996</v>
      </c>
      <c r="AG9" s="16">
        <v>0.35252999999999995</v>
      </c>
      <c r="AH9" s="16">
        <v>0.36083999999999999</v>
      </c>
      <c r="AI9" s="16">
        <v>0.35764999999999997</v>
      </c>
    </row>
    <row r="10" spans="2:35" x14ac:dyDescent="0.25">
      <c r="B10" t="s">
        <v>28</v>
      </c>
      <c r="C10" t="s">
        <v>29</v>
      </c>
      <c r="D10" t="s">
        <v>67</v>
      </c>
      <c r="E10" s="6">
        <f>(E9*1000)/E6</f>
        <v>642.01068600000008</v>
      </c>
      <c r="F10" s="6">
        <f t="shared" ref="F10:AI10" si="0">(F9*1000)/F6</f>
        <v>642.01068599999996</v>
      </c>
      <c r="G10" s="6">
        <f t="shared" si="0"/>
        <v>642.01068599999996</v>
      </c>
      <c r="H10" s="6">
        <f t="shared" si="0"/>
        <v>642.01068599999996</v>
      </c>
      <c r="I10" s="6">
        <f t="shared" si="0"/>
        <v>642.01068600000008</v>
      </c>
      <c r="J10" s="6">
        <f t="shared" si="0"/>
        <v>642.01068599999996</v>
      </c>
      <c r="K10" s="6">
        <f t="shared" si="0"/>
        <v>642.01068599999985</v>
      </c>
      <c r="L10" s="6">
        <f t="shared" si="0"/>
        <v>642.01068599999985</v>
      </c>
      <c r="M10" s="6">
        <f t="shared" si="0"/>
        <v>642.01068599999985</v>
      </c>
      <c r="N10" s="6">
        <f t="shared" si="0"/>
        <v>642.01068599999985</v>
      </c>
      <c r="O10" s="6">
        <f t="shared" si="0"/>
        <v>642.01068600000008</v>
      </c>
      <c r="P10" s="6">
        <f t="shared" si="0"/>
        <v>642.01068600000008</v>
      </c>
      <c r="Q10" s="6">
        <f t="shared" si="0"/>
        <v>642.01068599999996</v>
      </c>
      <c r="R10" s="6">
        <f t="shared" si="0"/>
        <v>642.01068599999996</v>
      </c>
      <c r="S10" s="6">
        <f t="shared" si="0"/>
        <v>642.01068599999996</v>
      </c>
      <c r="T10" s="6">
        <f t="shared" si="0"/>
        <v>642.01068599999996</v>
      </c>
      <c r="U10" s="6">
        <f t="shared" si="0"/>
        <v>642.01068599999985</v>
      </c>
      <c r="V10" s="6">
        <f t="shared" si="0"/>
        <v>642.01068600000008</v>
      </c>
      <c r="W10" s="6">
        <f t="shared" si="0"/>
        <v>642.01068599999985</v>
      </c>
      <c r="X10" s="6">
        <f t="shared" si="0"/>
        <v>642.01068600000008</v>
      </c>
      <c r="Y10" s="6">
        <f t="shared" si="0"/>
        <v>642.01068600000008</v>
      </c>
      <c r="Z10" s="6">
        <f t="shared" si="0"/>
        <v>642.01068600000008</v>
      </c>
      <c r="AA10" s="6">
        <f t="shared" si="0"/>
        <v>642.01068599999996</v>
      </c>
      <c r="AB10" s="6">
        <f t="shared" si="0"/>
        <v>642.01068599999985</v>
      </c>
      <c r="AC10" s="6">
        <f t="shared" si="0"/>
        <v>640.17597494899724</v>
      </c>
      <c r="AD10" s="6">
        <f t="shared" si="0"/>
        <v>611.96122869111264</v>
      </c>
      <c r="AE10" s="6">
        <f t="shared" si="0"/>
        <v>624.60408173615758</v>
      </c>
      <c r="AF10" s="6">
        <f t="shared" si="0"/>
        <v>600.71497359097145</v>
      </c>
      <c r="AG10" s="6">
        <f t="shared" si="0"/>
        <v>560.51589488862328</v>
      </c>
      <c r="AH10" s="6">
        <f t="shared" si="0"/>
        <v>453.39591540091033</v>
      </c>
      <c r="AI10" s="6">
        <f t="shared" si="0"/>
        <v>402.16067390805364</v>
      </c>
    </row>
    <row r="12" spans="2:35" ht="18" x14ac:dyDescent="0.35">
      <c r="B12" t="s">
        <v>30</v>
      </c>
      <c r="C12" t="s">
        <v>5</v>
      </c>
      <c r="D12" t="s">
        <v>31</v>
      </c>
      <c r="E12" s="8">
        <v>5.7413333333333335E-3</v>
      </c>
      <c r="F12" s="8">
        <v>5.7413333333333335E-3</v>
      </c>
      <c r="G12" s="8">
        <v>5.7413333333333344E-3</v>
      </c>
      <c r="H12" s="8">
        <v>5.7767200468111174E-3</v>
      </c>
      <c r="I12" s="8">
        <v>5.7622225854211404E-3</v>
      </c>
      <c r="J12" s="8">
        <v>6.3892312784689237E-3</v>
      </c>
      <c r="K12" s="8">
        <v>8.975591234613868E-3</v>
      </c>
      <c r="L12" s="8">
        <v>1.1281448288995855E-2</v>
      </c>
      <c r="M12" s="8">
        <v>1.4577447952652863E-2</v>
      </c>
      <c r="N12" s="8">
        <v>1.6952117665051007E-2</v>
      </c>
      <c r="O12" s="8">
        <v>1.8535264526352492E-2</v>
      </c>
      <c r="P12" s="8">
        <v>2.1606941811484037E-2</v>
      </c>
      <c r="Q12" s="8">
        <v>2.0493434728654596E-2</v>
      </c>
      <c r="R12" s="8">
        <v>2.0804232251187351E-2</v>
      </c>
      <c r="S12" s="8">
        <v>2.030550300697119E-2</v>
      </c>
      <c r="T12" s="8">
        <v>1.9012483462940492E-2</v>
      </c>
      <c r="U12" s="8">
        <v>1.9588203423940097E-2</v>
      </c>
      <c r="V12" s="8">
        <v>2.2043196791919815E-2</v>
      </c>
      <c r="W12" s="8">
        <v>2.0906209898608294E-2</v>
      </c>
      <c r="X12" s="8">
        <v>2.2868835025419147E-2</v>
      </c>
      <c r="Y12" s="8">
        <v>2.415019114607931E-2</v>
      </c>
      <c r="Z12" s="8">
        <v>2.3626086514075318E-2</v>
      </c>
      <c r="AA12" s="8">
        <v>2.1507146260388382E-2</v>
      </c>
      <c r="AB12" s="8">
        <v>2.1246980709596332E-2</v>
      </c>
      <c r="AC12" s="8">
        <v>1.9832545999783877E-2</v>
      </c>
      <c r="AD12" s="8">
        <v>2.1435948960502174E-2</v>
      </c>
      <c r="AE12" s="8">
        <v>1.0065942672685631E-2</v>
      </c>
      <c r="AF12" s="8">
        <v>9.102612350284171E-3</v>
      </c>
      <c r="AG12" s="8">
        <v>1.0093004232268599E-2</v>
      </c>
      <c r="AH12" s="8">
        <v>1.2787428946766481E-2</v>
      </c>
      <c r="AI12" s="8">
        <v>1.475750347602064E-2</v>
      </c>
    </row>
    <row r="13" spans="2:35" x14ac:dyDescent="0.25">
      <c r="B13" t="s">
        <v>35</v>
      </c>
      <c r="C13" t="s">
        <v>5</v>
      </c>
      <c r="D13" t="s">
        <v>32</v>
      </c>
      <c r="E13" s="6">
        <v>49</v>
      </c>
      <c r="F13" s="6">
        <v>49</v>
      </c>
      <c r="G13" s="6">
        <v>49</v>
      </c>
      <c r="H13" s="6">
        <v>48.994016590725614</v>
      </c>
      <c r="I13" s="6">
        <v>48.996467913168715</v>
      </c>
      <c r="J13" s="6">
        <v>48.890449318606159</v>
      </c>
      <c r="K13" s="6">
        <v>48.45313122298213</v>
      </c>
      <c r="L13" s="6">
        <v>48.063242331682304</v>
      </c>
      <c r="M13" s="6">
        <v>47.505933867072308</v>
      </c>
      <c r="N13" s="6">
        <v>47.104409696434459</v>
      </c>
      <c r="O13" s="6">
        <v>46.911098680207303</v>
      </c>
      <c r="P13" s="6">
        <v>46.474416060032432</v>
      </c>
      <c r="Q13" s="6">
        <v>46.632500135800363</v>
      </c>
      <c r="R13" s="6">
        <v>46.570364018454022</v>
      </c>
      <c r="S13" s="6">
        <v>46.65714568004914</v>
      </c>
      <c r="T13" s="6">
        <v>46.697947723666815</v>
      </c>
      <c r="U13" s="6">
        <v>46.609543018074937</v>
      </c>
      <c r="V13" s="6">
        <v>46.270386137175109</v>
      </c>
      <c r="W13" s="6">
        <v>46.403437435030327</v>
      </c>
      <c r="X13" s="6">
        <v>46.187954954783635</v>
      </c>
      <c r="Y13" s="6">
        <v>46.037472974333525</v>
      </c>
      <c r="Z13" s="6">
        <v>46.059427243481693</v>
      </c>
      <c r="AA13" s="6">
        <v>46.31963448609914</v>
      </c>
      <c r="AB13" s="6">
        <v>47.057297393881647</v>
      </c>
      <c r="AC13" s="6">
        <v>46.483288343708494</v>
      </c>
      <c r="AD13" s="6">
        <v>46.294736989085258</v>
      </c>
      <c r="AE13" s="6">
        <v>46.956904370845841</v>
      </c>
      <c r="AF13" s="6">
        <v>47.017731548256485</v>
      </c>
      <c r="AG13" s="6">
        <v>46.981469200246096</v>
      </c>
      <c r="AH13" s="6">
        <v>46.809431215764093</v>
      </c>
      <c r="AI13" s="6">
        <v>46.673765462586296</v>
      </c>
    </row>
    <row r="14" spans="2:35" s="4" customFormat="1" ht="18" x14ac:dyDescent="0.35">
      <c r="B14" s="4" t="s">
        <v>60</v>
      </c>
      <c r="D14" s="4" t="s">
        <v>33</v>
      </c>
      <c r="E14" s="15">
        <v>8.7039221735084652E-4</v>
      </c>
      <c r="F14" s="15">
        <v>8.9206013155069131E-4</v>
      </c>
      <c r="G14" s="15">
        <v>8.8229030702654762E-4</v>
      </c>
      <c r="H14" s="15">
        <v>1.0086599528501526E-3</v>
      </c>
      <c r="I14" s="15">
        <v>1.0233751609702868E-3</v>
      </c>
      <c r="J14" s="15">
        <v>1.2096546459521955E-3</v>
      </c>
      <c r="K14" s="15">
        <v>1.9466209170232E-3</v>
      </c>
      <c r="L14" s="15">
        <v>2.5775223353558E-3</v>
      </c>
      <c r="M14" s="15">
        <v>3.4144122875757708E-3</v>
      </c>
      <c r="N14" s="15">
        <v>4.2884373951439575E-3</v>
      </c>
      <c r="O14" s="15">
        <v>5.4009511693363897E-3</v>
      </c>
      <c r="P14" s="15">
        <v>6.6079741729804511E-3</v>
      </c>
      <c r="Q14" s="15">
        <v>6.3917314007451761E-3</v>
      </c>
      <c r="R14" s="15">
        <v>6.4963838373113354E-3</v>
      </c>
      <c r="S14" s="15">
        <v>6.9549824826319493E-3</v>
      </c>
      <c r="T14" s="15">
        <v>6.2146606969737594E-3</v>
      </c>
      <c r="U14" s="15">
        <v>7.1963476465311867E-3</v>
      </c>
      <c r="V14" s="15">
        <v>8.8900861590914676E-3</v>
      </c>
      <c r="W14" s="15">
        <v>8.957211092438102E-3</v>
      </c>
      <c r="X14" s="15">
        <v>9.4656866412670092E-3</v>
      </c>
      <c r="Y14" s="15">
        <v>1.0571278265897254E-2</v>
      </c>
      <c r="Z14" s="15">
        <v>9.0373026339343222E-3</v>
      </c>
      <c r="AA14" s="15">
        <v>8.0074251031228248E-3</v>
      </c>
      <c r="AB14" s="15">
        <v>7.5349026727685713E-3</v>
      </c>
      <c r="AC14" s="15">
        <v>6.8462883539584926E-3</v>
      </c>
      <c r="AD14" s="15">
        <v>7.6953438694183814E-3</v>
      </c>
      <c r="AE14" s="15">
        <v>3.4709909634313995E-3</v>
      </c>
      <c r="AF14" s="15">
        <v>3.2223668720986732E-3</v>
      </c>
      <c r="AG14" s="15">
        <v>3.7640353217255462E-3</v>
      </c>
      <c r="AH14" s="15">
        <v>6.0937208386129546E-3</v>
      </c>
      <c r="AI14" s="15">
        <v>7.8334010961797675E-3</v>
      </c>
    </row>
    <row r="16" spans="2:35" x14ac:dyDescent="0.25">
      <c r="B16" s="1" t="s">
        <v>63</v>
      </c>
      <c r="C16" s="1" t="s">
        <v>0</v>
      </c>
      <c r="D16" s="1" t="s">
        <v>10</v>
      </c>
      <c r="E16" s="5">
        <v>1990</v>
      </c>
      <c r="F16" s="5">
        <v>1991</v>
      </c>
      <c r="G16" s="5">
        <v>1992</v>
      </c>
      <c r="H16" s="5">
        <v>1993</v>
      </c>
      <c r="I16" s="5">
        <v>1994</v>
      </c>
      <c r="J16" s="5">
        <v>1995</v>
      </c>
      <c r="K16" s="5">
        <v>1996</v>
      </c>
      <c r="L16" s="5">
        <v>1997</v>
      </c>
      <c r="M16" s="5">
        <v>1998</v>
      </c>
      <c r="N16" s="5">
        <v>1999</v>
      </c>
      <c r="O16" s="5">
        <v>2000</v>
      </c>
      <c r="P16" s="5">
        <v>2001</v>
      </c>
      <c r="Q16" s="5">
        <v>2002</v>
      </c>
      <c r="R16" s="5">
        <v>2003</v>
      </c>
      <c r="S16" s="5">
        <v>2004</v>
      </c>
      <c r="T16" s="5">
        <v>2005</v>
      </c>
      <c r="U16" s="5">
        <v>2006</v>
      </c>
      <c r="V16" s="5">
        <v>2007</v>
      </c>
      <c r="W16" s="5">
        <v>2008</v>
      </c>
      <c r="X16" s="5">
        <v>2009</v>
      </c>
      <c r="Y16" s="5">
        <v>2010</v>
      </c>
      <c r="Z16" s="5">
        <v>2011</v>
      </c>
      <c r="AA16" s="5">
        <v>2012</v>
      </c>
      <c r="AB16" s="5">
        <v>2013</v>
      </c>
      <c r="AC16" s="5">
        <v>2014</v>
      </c>
      <c r="AD16" s="5">
        <v>2015</v>
      </c>
      <c r="AE16" s="5">
        <v>2016</v>
      </c>
      <c r="AF16" s="5">
        <v>2017</v>
      </c>
      <c r="AG16" s="5">
        <v>2018</v>
      </c>
      <c r="AH16" s="5">
        <v>2019</v>
      </c>
      <c r="AI16" s="5">
        <v>2020</v>
      </c>
    </row>
    <row r="17" spans="2:36" x14ac:dyDescent="0.25">
      <c r="B17" t="s">
        <v>65</v>
      </c>
      <c r="C17" t="s">
        <v>4</v>
      </c>
      <c r="D17" t="s">
        <v>23</v>
      </c>
      <c r="E17" s="6">
        <v>37.352463686666184</v>
      </c>
      <c r="F17" s="6">
        <v>38.282331810692916</v>
      </c>
      <c r="G17" s="6">
        <v>37.863064486734189</v>
      </c>
      <c r="H17" s="6">
        <v>43.015743834649214</v>
      </c>
      <c r="I17" s="6">
        <v>43.75528832681006</v>
      </c>
      <c r="J17" s="6">
        <v>46.543362178501376</v>
      </c>
      <c r="K17" s="6">
        <v>52.839792454841501</v>
      </c>
      <c r="L17" s="6">
        <v>55.216843999212145</v>
      </c>
      <c r="M17" s="6">
        <v>55.950407786265693</v>
      </c>
      <c r="N17" s="6">
        <v>59.918042553778271</v>
      </c>
      <c r="O17" s="6">
        <v>68.733427615666528</v>
      </c>
      <c r="P17" s="6">
        <v>71.467717389447543</v>
      </c>
      <c r="Q17" s="6">
        <v>73.133001646195794</v>
      </c>
      <c r="R17" s="6">
        <v>73.122419243014505</v>
      </c>
      <c r="S17" s="6">
        <v>80.356569871927562</v>
      </c>
      <c r="T17" s="6">
        <v>76.753343455276436</v>
      </c>
      <c r="U17" s="6">
        <v>86.102013975036257</v>
      </c>
      <c r="V17" s="6">
        <v>93.832967468331603</v>
      </c>
      <c r="W17" s="6">
        <v>99.969746551077208</v>
      </c>
      <c r="X17" s="6">
        <v>96.129736177421321</v>
      </c>
      <c r="Y17" s="6">
        <v>106.16419096927279</v>
      </c>
      <c r="Z17" s="6">
        <v>93.294874925529825</v>
      </c>
      <c r="AA17" s="6">
        <v>91.214727336251272</v>
      </c>
      <c r="AB17" s="6">
        <v>88.456530000426568</v>
      </c>
      <c r="AC17" s="6">
        <v>85.459822703505196</v>
      </c>
      <c r="AD17" s="6">
        <v>85.509228338303814</v>
      </c>
      <c r="AE17" s="6">
        <v>93.886038900533649</v>
      </c>
      <c r="AF17" s="6">
        <v>95.008739360267086</v>
      </c>
      <c r="AG17" s="6">
        <v>98.456911940692805</v>
      </c>
      <c r="AH17" s="6">
        <v>100.27810585792358</v>
      </c>
      <c r="AI17" s="6">
        <v>99.981672049132044</v>
      </c>
    </row>
    <row r="18" spans="2:36" x14ac:dyDescent="0.25">
      <c r="E18" s="6"/>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row>
    <row r="19" spans="2:36" x14ac:dyDescent="0.25">
      <c r="B19" s="19" t="s">
        <v>66</v>
      </c>
      <c r="C19" t="s">
        <v>4</v>
      </c>
      <c r="D19" t="s">
        <v>24</v>
      </c>
      <c r="E19" s="6">
        <v>1.1675129205124344</v>
      </c>
      <c r="F19" s="6">
        <v>1.1965774839179646</v>
      </c>
      <c r="G19" s="6">
        <v>1.1834725915077426</v>
      </c>
      <c r="H19" s="6">
        <v>1.3443269209092121</v>
      </c>
      <c r="I19" s="6">
        <v>1.3675229727921909</v>
      </c>
      <c r="J19" s="6">
        <v>1.4508146204273293</v>
      </c>
      <c r="K19" s="6">
        <v>1.6293107084155736</v>
      </c>
      <c r="L19" s="6">
        <v>1.6863847384289841</v>
      </c>
      <c r="M19" s="6">
        <v>1.6858290927161574</v>
      </c>
      <c r="N19" s="6">
        <v>1.7880679038762672</v>
      </c>
      <c r="O19" s="6">
        <v>2.0381084746482743</v>
      </c>
      <c r="P19" s="6">
        <v>2.1131206458798766</v>
      </c>
      <c r="Q19" s="6">
        <v>2.1692408628753723</v>
      </c>
      <c r="R19" s="6">
        <v>2.1631287600342786</v>
      </c>
      <c r="S19" s="6">
        <v>2.3853870451649519</v>
      </c>
      <c r="T19" s="6">
        <v>2.2648119254815611</v>
      </c>
      <c r="U19" s="6">
        <v>2.5431904276077302</v>
      </c>
      <c r="V19" s="6">
        <v>2.7781880030202863</v>
      </c>
      <c r="W19" s="6">
        <v>2.964288755704096</v>
      </c>
      <c r="X19" s="6">
        <v>2.8434619804361478</v>
      </c>
      <c r="Y19" s="6">
        <v>2.9985929047208111</v>
      </c>
      <c r="Z19" s="6">
        <v>2.6292130914901635</v>
      </c>
      <c r="AA19" s="6">
        <v>2.5713855718231358</v>
      </c>
      <c r="AB19" s="6">
        <v>2.4915257728838922</v>
      </c>
      <c r="AC19" s="6">
        <v>2.2747990192539942</v>
      </c>
      <c r="AD19" s="6">
        <v>2.3391922248289068</v>
      </c>
      <c r="AE19" s="6">
        <v>2.3496251213496766</v>
      </c>
      <c r="AF19" s="6">
        <v>2.4243657079001064</v>
      </c>
      <c r="AG19" s="6">
        <v>2.5504156216018621</v>
      </c>
      <c r="AH19" s="6">
        <v>3.2273040453672621</v>
      </c>
      <c r="AI19" s="6">
        <v>3.6062965874048727</v>
      </c>
    </row>
    <row r="20" spans="2:36" x14ac:dyDescent="0.25">
      <c r="B20" s="19" t="s">
        <v>66</v>
      </c>
      <c r="C20" t="s">
        <v>27</v>
      </c>
      <c r="D20" t="s">
        <v>25</v>
      </c>
      <c r="E20" s="6">
        <v>43.857233688076093</v>
      </c>
      <c r="F20" s="6">
        <v>44.949034324217031</v>
      </c>
      <c r="G20" s="6">
        <v>44.456753409124516</v>
      </c>
      <c r="H20" s="6">
        <v>50.506749580110764</v>
      </c>
      <c r="I20" s="6">
        <v>51.375082547047178</v>
      </c>
      <c r="J20" s="6">
        <v>54.648687401574875</v>
      </c>
      <c r="K20" s="6">
        <v>62.041613778442027</v>
      </c>
      <c r="L20" s="6">
        <v>64.832618568503037</v>
      </c>
      <c r="M20" s="6">
        <v>65.693929316404308</v>
      </c>
      <c r="N20" s="6">
        <v>70.352510518635725</v>
      </c>
      <c r="O20" s="6">
        <v>80.703056762460079</v>
      </c>
      <c r="P20" s="6">
        <v>83.91351127452586</v>
      </c>
      <c r="Q20" s="6">
        <v>85.86879758222274</v>
      </c>
      <c r="R20" s="6">
        <v>85.856372299296368</v>
      </c>
      <c r="S20" s="6">
        <v>94.350318972491053</v>
      </c>
      <c r="T20" s="6">
        <v>90.119606259355336</v>
      </c>
      <c r="U20" s="6">
        <v>101.09630731707691</v>
      </c>
      <c r="V20" s="6">
        <v>110.17357292481071</v>
      </c>
      <c r="W20" s="6">
        <v>117.37904554321122</v>
      </c>
      <c r="X20" s="6">
        <v>112.87031397105039</v>
      </c>
      <c r="Y20" s="6">
        <v>118.97653787197923</v>
      </c>
      <c r="Z20" s="6">
        <v>104.01799706868478</v>
      </c>
      <c r="AA20" s="6">
        <v>101.81649398696376</v>
      </c>
      <c r="AB20" s="6">
        <v>98.52587994766094</v>
      </c>
      <c r="AC20" s="6">
        <v>89.467980565946036</v>
      </c>
      <c r="AD20" s="6">
        <v>92.663993433338263</v>
      </c>
      <c r="AE20" s="6">
        <v>90.280210541336118</v>
      </c>
      <c r="AF20" s="6">
        <v>92.803569895760702</v>
      </c>
      <c r="AG20" s="6">
        <v>97.690853341891156</v>
      </c>
      <c r="AH20" s="6">
        <v>124.37318604736873</v>
      </c>
      <c r="AI20" s="6">
        <v>138.13520747110954</v>
      </c>
    </row>
    <row r="21" spans="2:36" x14ac:dyDescent="0.25">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row>
    <row r="22" spans="2:36" s="4" customFormat="1" ht="18" x14ac:dyDescent="0.35">
      <c r="B22" s="4" t="s">
        <v>59</v>
      </c>
      <c r="D22" s="4" t="s">
        <v>34</v>
      </c>
      <c r="E22" s="16">
        <v>0.74955577101205151</v>
      </c>
      <c r="F22" s="16">
        <v>0.76821553130232634</v>
      </c>
      <c r="G22" s="16">
        <v>0.7598020503360835</v>
      </c>
      <c r="H22" s="16">
        <v>0.86307224870119092</v>
      </c>
      <c r="I22" s="16">
        <v>0.87796436188307381</v>
      </c>
      <c r="J22" s="16">
        <v>0.93143848971937937</v>
      </c>
      <c r="K22" s="16">
        <v>1.0460348856170283</v>
      </c>
      <c r="L22" s="16">
        <v>1.0826770227787224</v>
      </c>
      <c r="M22" s="16">
        <v>1.0823202922934576</v>
      </c>
      <c r="N22" s="16">
        <v>1.1479587015821842</v>
      </c>
      <c r="O22" s="16">
        <v>1.3084874199513521</v>
      </c>
      <c r="P22" s="16">
        <v>1.3566460354621028</v>
      </c>
      <c r="Q22" s="16">
        <v>1.3926758144738494</v>
      </c>
      <c r="R22" s="16">
        <v>1.3887517791359363</v>
      </c>
      <c r="S22" s="16">
        <v>1.5314439732418637</v>
      </c>
      <c r="T22" s="16">
        <v>1.4540334579393981</v>
      </c>
      <c r="U22" s="16">
        <v>1.6327554310570718</v>
      </c>
      <c r="V22" s="16">
        <v>1.7836263856560244</v>
      </c>
      <c r="W22" s="16">
        <v>1.9031050575516728</v>
      </c>
      <c r="X22" s="16">
        <v>1.8255329766747297</v>
      </c>
      <c r="Y22" s="16">
        <v>1.9251286877945406</v>
      </c>
      <c r="Z22" s="16">
        <v>1.6879829005077807</v>
      </c>
      <c r="AA22" s="16">
        <v>1.6508570149366737</v>
      </c>
      <c r="AB22" s="16">
        <v>1.5995861706358676</v>
      </c>
      <c r="AC22" s="16">
        <v>1.98234</v>
      </c>
      <c r="AD22" s="16">
        <v>2.0413200000000002</v>
      </c>
      <c r="AE22" s="16">
        <v>2.0528200000000001</v>
      </c>
      <c r="AF22" s="16">
        <v>2.12086</v>
      </c>
      <c r="AG22" s="16">
        <v>2.1754799999999999</v>
      </c>
      <c r="AH22" s="16">
        <v>2.0620599999999998</v>
      </c>
      <c r="AI22" s="16">
        <v>2.3498000000000001</v>
      </c>
    </row>
    <row r="23" spans="2:36" x14ac:dyDescent="0.25">
      <c r="B23" t="s">
        <v>28</v>
      </c>
      <c r="C23" t="s">
        <v>29</v>
      </c>
      <c r="D23" t="s">
        <v>67</v>
      </c>
      <c r="E23" s="6">
        <f>(E22*1000)/E19</f>
        <v>642.01068600000008</v>
      </c>
      <c r="F23" s="6">
        <f t="shared" ref="F23:L23" si="1">(F22*1000)/F19</f>
        <v>642.01068599999996</v>
      </c>
      <c r="G23" s="6">
        <f t="shared" si="1"/>
        <v>642.01068599999996</v>
      </c>
      <c r="H23" s="6">
        <f t="shared" si="1"/>
        <v>642.01068599999996</v>
      </c>
      <c r="I23" s="6">
        <f t="shared" si="1"/>
        <v>642.01068599999996</v>
      </c>
      <c r="J23" s="6">
        <f t="shared" si="1"/>
        <v>642.01068600000008</v>
      </c>
      <c r="K23" s="6">
        <f t="shared" si="1"/>
        <v>642.01068599999996</v>
      </c>
      <c r="L23" s="6">
        <f t="shared" si="1"/>
        <v>642.01068599999985</v>
      </c>
      <c r="M23" s="6">
        <f t="shared" ref="M23" si="2">(M22*1000)/M19</f>
        <v>642.01068599999985</v>
      </c>
      <c r="N23" s="6">
        <f t="shared" ref="N23" si="3">(N22*1000)/N19</f>
        <v>642.01068599999985</v>
      </c>
      <c r="O23" s="6">
        <f t="shared" ref="O23" si="4">(O22*1000)/O19</f>
        <v>642.01068599999996</v>
      </c>
      <c r="P23" s="6">
        <f t="shared" ref="P23" si="5">(P22*1000)/P19</f>
        <v>642.01068600000008</v>
      </c>
      <c r="Q23" s="6">
        <f t="shared" ref="Q23" si="6">(Q22*1000)/Q19</f>
        <v>642.01068599999985</v>
      </c>
      <c r="R23" s="6">
        <f t="shared" ref="R23:S23" si="7">(R22*1000)/R19</f>
        <v>642.01068599999985</v>
      </c>
      <c r="S23" s="6">
        <f t="shared" si="7"/>
        <v>642.01068599999996</v>
      </c>
      <c r="T23" s="6">
        <f t="shared" ref="T23" si="8">(T22*1000)/T19</f>
        <v>642.01068600000008</v>
      </c>
      <c r="U23" s="6">
        <f t="shared" ref="U23" si="9">(U22*1000)/U19</f>
        <v>642.01068599999985</v>
      </c>
      <c r="V23" s="6">
        <f t="shared" ref="V23" si="10">(V22*1000)/V19</f>
        <v>642.01068600000008</v>
      </c>
      <c r="W23" s="6">
        <f t="shared" ref="W23" si="11">(W22*1000)/W19</f>
        <v>642.01068599999996</v>
      </c>
      <c r="X23" s="6">
        <f t="shared" ref="X23" si="12">(X22*1000)/X19</f>
        <v>642.01068599999996</v>
      </c>
      <c r="Y23" s="6">
        <f t="shared" ref="Y23:Z23" si="13">(Y22*1000)/Y19</f>
        <v>642.01068599999996</v>
      </c>
      <c r="Z23" s="6">
        <f t="shared" si="13"/>
        <v>642.01068599999996</v>
      </c>
      <c r="AA23" s="6">
        <f t="shared" ref="AA23" si="14">(AA22*1000)/AA19</f>
        <v>642.01068600000008</v>
      </c>
      <c r="AB23" s="6">
        <f t="shared" ref="AB23" si="15">(AB22*1000)/AB19</f>
        <v>642.01068599999985</v>
      </c>
      <c r="AC23" s="6">
        <f t="shared" ref="AC23" si="16">(AC22*1000)/AC19</f>
        <v>871.43522712177696</v>
      </c>
      <c r="AD23" s="6">
        <f t="shared" ref="AD23" si="17">(AD22*1000)/AD19</f>
        <v>872.66021934101911</v>
      </c>
      <c r="AE23" s="6">
        <f t="shared" ref="AE23" si="18">(AE22*1000)/AE19</f>
        <v>873.67979740564533</v>
      </c>
      <c r="AF23" s="6">
        <f t="shared" ref="AF23:AG23" si="19">(AF22*1000)/AF19</f>
        <v>874.8102619538405</v>
      </c>
      <c r="AG23" s="6">
        <f t="shared" si="19"/>
        <v>852.99038383148979</v>
      </c>
      <c r="AH23" s="6">
        <f t="shared" ref="AH23:AI23" si="20">(AH22*1000)/AH19</f>
        <v>638.94196859451483</v>
      </c>
      <c r="AI23" s="6">
        <f t="shared" si="20"/>
        <v>651.58257038724037</v>
      </c>
    </row>
    <row r="24" spans="2:36" x14ac:dyDescent="0.25">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row>
    <row r="25" spans="2:36" ht="18" x14ac:dyDescent="0.35">
      <c r="B25" t="s">
        <v>30</v>
      </c>
      <c r="C25" t="s">
        <v>5</v>
      </c>
      <c r="D25" t="s">
        <v>31</v>
      </c>
      <c r="E25" s="8">
        <v>5.7413333333333335E-3</v>
      </c>
      <c r="F25" s="8">
        <v>5.7413333333333335E-3</v>
      </c>
      <c r="G25" s="8">
        <v>5.7413333333333344E-3</v>
      </c>
      <c r="H25" s="8">
        <v>5.7767200468111174E-3</v>
      </c>
      <c r="I25" s="8">
        <v>5.7622225854211404E-3</v>
      </c>
      <c r="J25" s="8">
        <v>6.3892312784689237E-3</v>
      </c>
      <c r="K25" s="8">
        <v>8.975591234613868E-3</v>
      </c>
      <c r="L25" s="8">
        <v>1.1281448288995855E-2</v>
      </c>
      <c r="M25" s="8">
        <v>1.4577447952652863E-2</v>
      </c>
      <c r="N25" s="8">
        <v>1.6952117665051007E-2</v>
      </c>
      <c r="O25" s="8">
        <v>1.8535264526352492E-2</v>
      </c>
      <c r="P25" s="8">
        <v>2.1606941811484037E-2</v>
      </c>
      <c r="Q25" s="8">
        <v>2.0493434728654596E-2</v>
      </c>
      <c r="R25" s="8">
        <v>2.0804232251187351E-2</v>
      </c>
      <c r="S25" s="8">
        <v>2.030550300697119E-2</v>
      </c>
      <c r="T25" s="8">
        <v>1.9012483462940492E-2</v>
      </c>
      <c r="U25" s="8">
        <v>1.9588203423940097E-2</v>
      </c>
      <c r="V25" s="8">
        <v>2.2043196791919815E-2</v>
      </c>
      <c r="W25" s="8">
        <v>2.0906209898608294E-2</v>
      </c>
      <c r="X25" s="8">
        <v>2.2868835025419147E-2</v>
      </c>
      <c r="Y25" s="8">
        <v>2.415019114607931E-2</v>
      </c>
      <c r="Z25" s="8">
        <v>2.3626086514075318E-2</v>
      </c>
      <c r="AA25" s="8">
        <v>2.1507146260388382E-2</v>
      </c>
      <c r="AB25" s="8">
        <v>2.1246980709596332E-2</v>
      </c>
      <c r="AC25" s="8">
        <v>1.9832545999783877E-2</v>
      </c>
      <c r="AD25" s="8">
        <v>2.1435948960502174E-2</v>
      </c>
      <c r="AE25" s="8">
        <v>1.0065942672685631E-2</v>
      </c>
      <c r="AF25" s="8">
        <v>9.102612350284171E-3</v>
      </c>
      <c r="AG25" s="8">
        <v>1.0093004232268599E-2</v>
      </c>
      <c r="AH25" s="8">
        <v>1.2787428946766481E-2</v>
      </c>
      <c r="AI25" s="8">
        <v>1.475750347602064E-2</v>
      </c>
    </row>
    <row r="26" spans="2:36" x14ac:dyDescent="0.25">
      <c r="B26" t="s">
        <v>35</v>
      </c>
      <c r="C26" t="s">
        <v>5</v>
      </c>
      <c r="D26" t="s">
        <v>32</v>
      </c>
      <c r="E26" s="6">
        <v>49</v>
      </c>
      <c r="F26" s="6">
        <v>49</v>
      </c>
      <c r="G26" s="6">
        <v>49</v>
      </c>
      <c r="H26" s="6">
        <v>48.994016590725614</v>
      </c>
      <c r="I26" s="6">
        <v>48.996467913168715</v>
      </c>
      <c r="J26" s="6">
        <v>48.890449318606159</v>
      </c>
      <c r="K26" s="6">
        <v>48.45313122298213</v>
      </c>
      <c r="L26" s="6">
        <v>48.063242331682304</v>
      </c>
      <c r="M26" s="6">
        <v>47.505933867072308</v>
      </c>
      <c r="N26" s="6">
        <v>47.104409696434459</v>
      </c>
      <c r="O26" s="6">
        <v>46.911098680207303</v>
      </c>
      <c r="P26" s="6">
        <v>46.474416060032432</v>
      </c>
      <c r="Q26" s="6">
        <v>46.632500135800363</v>
      </c>
      <c r="R26" s="6">
        <v>46.570364018454022</v>
      </c>
      <c r="S26" s="6">
        <v>46.65714568004914</v>
      </c>
      <c r="T26" s="6">
        <v>46.697947723666815</v>
      </c>
      <c r="U26" s="6">
        <v>46.609543018074937</v>
      </c>
      <c r="V26" s="6">
        <v>46.270386137175109</v>
      </c>
      <c r="W26" s="6">
        <v>46.403437435030327</v>
      </c>
      <c r="X26" s="6">
        <v>46.187954954783635</v>
      </c>
      <c r="Y26" s="6">
        <v>46.037472974333525</v>
      </c>
      <c r="Z26" s="6">
        <v>46.059427243481693</v>
      </c>
      <c r="AA26" s="6">
        <v>46.31963448609914</v>
      </c>
      <c r="AB26" s="6">
        <v>47.057297393881647</v>
      </c>
      <c r="AC26" s="6">
        <v>46.483288343708494</v>
      </c>
      <c r="AD26" s="6">
        <v>46.294736989085258</v>
      </c>
      <c r="AE26" s="6">
        <v>46.956904370845841</v>
      </c>
      <c r="AF26" s="6">
        <v>47.017731548256485</v>
      </c>
      <c r="AG26" s="6">
        <v>46.981469200246096</v>
      </c>
      <c r="AH26" s="6">
        <v>46.809431215764093</v>
      </c>
      <c r="AI26" s="6">
        <v>46.673765462586296</v>
      </c>
    </row>
    <row r="27" spans="2:36" s="4" customFormat="1" ht="18" x14ac:dyDescent="0.35">
      <c r="B27" s="25" t="s">
        <v>60</v>
      </c>
      <c r="C27" s="25"/>
      <c r="D27" s="25" t="s">
        <v>33</v>
      </c>
      <c r="E27" s="26">
        <v>5.1387550547171605E-3</v>
      </c>
      <c r="F27" s="26">
        <v>5.2666814095259466E-3</v>
      </c>
      <c r="G27" s="26">
        <v>5.2090008212160605E-3</v>
      </c>
      <c r="H27" s="26">
        <v>5.9550813160708397E-3</v>
      </c>
      <c r="I27" s="26">
        <v>6.0419592184706421E-3</v>
      </c>
      <c r="J27" s="26">
        <v>7.141744609422772E-3</v>
      </c>
      <c r="K27" s="26">
        <v>1.1492759100508971E-2</v>
      </c>
      <c r="L27" s="26">
        <v>1.5217571648066525E-2</v>
      </c>
      <c r="M27" s="26">
        <v>2.0158530892051652E-2</v>
      </c>
      <c r="N27" s="26">
        <v>2.5318734361168025E-2</v>
      </c>
      <c r="O27" s="26">
        <v>3.1886963794530924E-2</v>
      </c>
      <c r="P27" s="26">
        <v>3.9013171310510589E-2</v>
      </c>
      <c r="Q27" s="26">
        <v>3.7736484069151505E-2</v>
      </c>
      <c r="R27" s="26">
        <v>3.8354347173476626E-2</v>
      </c>
      <c r="S27" s="26">
        <v>4.1061892185655674E-2</v>
      </c>
      <c r="T27" s="26">
        <v>3.6691066892953435E-2</v>
      </c>
      <c r="U27" s="26">
        <v>4.2486900855649191E-2</v>
      </c>
      <c r="V27" s="26">
        <v>5.2486654035059678E-2</v>
      </c>
      <c r="W27" s="26">
        <v>5.2882956510721092E-2</v>
      </c>
      <c r="X27" s="26">
        <v>5.5884972434872428E-2</v>
      </c>
      <c r="Y27" s="26">
        <v>6.2412333820080594E-2</v>
      </c>
      <c r="Z27" s="26">
        <v>5.3355813236113769E-2</v>
      </c>
      <c r="AA27" s="26">
        <v>4.7275464329381831E-2</v>
      </c>
      <c r="AB27" s="26">
        <v>4.4485713939792365E-2</v>
      </c>
      <c r="AC27" s="27">
        <v>3.7791465960085986E-2</v>
      </c>
      <c r="AD27" s="27">
        <v>4.2776388962975649E-2</v>
      </c>
      <c r="AE27" s="27">
        <v>1.92390216079131E-2</v>
      </c>
      <c r="AF27" s="27">
        <v>1.7967289220320672E-2</v>
      </c>
      <c r="AG27" s="27">
        <v>2.1119274890541207E-2</v>
      </c>
      <c r="AH27" s="27">
        <v>3.3813924262601762E-2</v>
      </c>
      <c r="AI27" s="27">
        <v>4.4327315243739729E-2</v>
      </c>
      <c r="AJ27" s="16"/>
    </row>
    <row r="29" spans="2:36" x14ac:dyDescent="0.25">
      <c r="B29" s="12" t="s">
        <v>58</v>
      </c>
    </row>
    <row r="31" spans="2:36" x14ac:dyDescent="0.25">
      <c r="C31" s="13"/>
      <c r="D31" s="13"/>
      <c r="E31" s="14"/>
      <c r="F31" s="14"/>
      <c r="G31" s="14"/>
      <c r="H31" s="14"/>
      <c r="I31" s="14"/>
      <c r="J31" s="14"/>
      <c r="K31" s="14"/>
      <c r="L31" s="14"/>
      <c r="M31" s="14"/>
      <c r="N31" s="14"/>
      <c r="O31" s="14"/>
      <c r="P31" s="14"/>
      <c r="Q31" s="14"/>
      <c r="R31" s="14"/>
      <c r="S31" s="14"/>
      <c r="T31" s="14"/>
      <c r="U31" s="14"/>
      <c r="V31" s="14"/>
      <c r="W31" s="14"/>
      <c r="X31" s="14"/>
      <c r="Y31" s="14"/>
      <c r="Z31" s="14"/>
      <c r="AA31" s="14"/>
      <c r="AB31" s="14"/>
      <c r="AC31" s="14"/>
      <c r="AD31" s="14"/>
      <c r="AE31" s="14"/>
      <c r="AF31" s="14"/>
      <c r="AG31" s="14"/>
      <c r="AH31" s="14"/>
      <c r="AI31" s="14"/>
    </row>
    <row r="32" spans="2:36" x14ac:dyDescent="0.25">
      <c r="C32" s="13"/>
      <c r="D32" s="13"/>
      <c r="E32" s="14"/>
      <c r="F32" s="14"/>
      <c r="G32" s="14"/>
      <c r="H32" s="14"/>
      <c r="I32" s="14"/>
      <c r="J32" s="14"/>
      <c r="K32" s="14"/>
      <c r="L32" s="14"/>
      <c r="M32" s="14"/>
      <c r="N32" s="14"/>
      <c r="O32" s="14"/>
      <c r="P32" s="14"/>
      <c r="Q32" s="14"/>
      <c r="R32" s="14"/>
      <c r="S32" s="14"/>
      <c r="T32" s="14"/>
      <c r="U32" s="14"/>
      <c r="V32" s="14"/>
      <c r="W32" s="14"/>
      <c r="X32" s="14"/>
      <c r="Y32" s="14"/>
      <c r="Z32" s="14"/>
      <c r="AA32" s="14"/>
      <c r="AB32" s="14"/>
      <c r="AC32" s="14"/>
      <c r="AD32" s="14"/>
      <c r="AE32" s="14"/>
      <c r="AF32" s="14"/>
      <c r="AG32" s="14"/>
      <c r="AH32" s="14"/>
      <c r="AI32" s="14"/>
    </row>
    <row r="33" spans="3:35" x14ac:dyDescent="0.25">
      <c r="C33" s="13"/>
      <c r="E33" s="13"/>
    </row>
    <row r="34" spans="3:35" x14ac:dyDescent="0.25">
      <c r="C34" s="13"/>
      <c r="D34" s="13"/>
      <c r="E34" s="14"/>
      <c r="F34" s="14"/>
      <c r="G34" s="14"/>
      <c r="H34" s="14"/>
      <c r="I34" s="14"/>
      <c r="J34" s="14"/>
      <c r="K34" s="14"/>
      <c r="L34" s="14"/>
      <c r="M34" s="14"/>
      <c r="N34" s="14"/>
      <c r="O34" s="14"/>
      <c r="P34" s="14"/>
      <c r="Q34" s="14"/>
      <c r="R34" s="14"/>
      <c r="S34" s="14"/>
      <c r="T34" s="14"/>
      <c r="U34" s="14"/>
      <c r="V34" s="14"/>
      <c r="W34" s="14"/>
      <c r="X34" s="14"/>
      <c r="Y34" s="14"/>
      <c r="Z34" s="14"/>
      <c r="AA34" s="14"/>
      <c r="AB34" s="14"/>
      <c r="AC34" s="14"/>
      <c r="AD34" s="14"/>
      <c r="AE34" s="14"/>
      <c r="AF34" s="14"/>
      <c r="AG34" s="14"/>
      <c r="AH34" s="14"/>
      <c r="AI34" s="14"/>
    </row>
    <row r="35" spans="3:35" x14ac:dyDescent="0.25">
      <c r="C35" s="13"/>
      <c r="D35" s="13"/>
      <c r="E35" s="14"/>
      <c r="F35" s="14"/>
      <c r="G35" s="14"/>
      <c r="H35" s="14"/>
      <c r="I35" s="14"/>
      <c r="J35" s="14"/>
      <c r="K35" s="14"/>
      <c r="L35" s="14"/>
      <c r="M35" s="14"/>
      <c r="N35" s="14"/>
      <c r="O35" s="14"/>
      <c r="P35" s="14"/>
      <c r="Q35" s="14"/>
      <c r="R35" s="14"/>
      <c r="S35" s="14"/>
      <c r="T35" s="14"/>
      <c r="U35" s="14"/>
      <c r="V35" s="14"/>
      <c r="W35" s="14"/>
      <c r="X35" s="14"/>
      <c r="Y35" s="14"/>
      <c r="Z35" s="14"/>
      <c r="AA35" s="14"/>
      <c r="AB35" s="14"/>
      <c r="AC35" s="14"/>
      <c r="AD35" s="14"/>
      <c r="AE35" s="14"/>
      <c r="AF35" s="14"/>
      <c r="AG35" s="14"/>
      <c r="AH35" s="14"/>
      <c r="AI35" s="14"/>
    </row>
  </sheetData>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C0744A-BA87-4F75-8DBE-202A7030019E}">
  <dimension ref="B1:AI21"/>
  <sheetViews>
    <sheetView zoomScale="75" zoomScaleNormal="75" workbookViewId="0">
      <selection activeCell="I41" sqref="I41"/>
    </sheetView>
  </sheetViews>
  <sheetFormatPr defaultRowHeight="15" x14ac:dyDescent="0.25"/>
  <cols>
    <col min="1" max="1" width="4.85546875" customWidth="1"/>
    <col min="2" max="2" width="22.28515625" customWidth="1"/>
    <col min="3" max="3" width="46" bestFit="1" customWidth="1"/>
    <col min="4" max="4" width="11.28515625" bestFit="1" customWidth="1"/>
    <col min="5" max="13" width="8.7109375" bestFit="1" customWidth="1"/>
    <col min="14" max="14" width="9.140625" bestFit="1" customWidth="1"/>
    <col min="15" max="15" width="7.5703125" bestFit="1" customWidth="1"/>
    <col min="16" max="16" width="9.140625" bestFit="1" customWidth="1"/>
    <col min="17" max="29" width="7.5703125" bestFit="1" customWidth="1"/>
    <col min="30" max="35" width="9.140625" bestFit="1" customWidth="1"/>
  </cols>
  <sheetData>
    <row r="1" spans="2:35" x14ac:dyDescent="0.25">
      <c r="B1" s="2" t="s">
        <v>6</v>
      </c>
    </row>
    <row r="2" spans="2:35" x14ac:dyDescent="0.25">
      <c r="B2" s="1"/>
      <c r="C2" s="1" t="s">
        <v>0</v>
      </c>
      <c r="D2" s="1" t="s">
        <v>38</v>
      </c>
      <c r="E2" s="5">
        <v>1990</v>
      </c>
      <c r="F2" s="5">
        <v>1991</v>
      </c>
      <c r="G2" s="5">
        <v>1992</v>
      </c>
      <c r="H2" s="5">
        <v>1993</v>
      </c>
      <c r="I2" s="5">
        <v>1994</v>
      </c>
      <c r="J2" s="5">
        <v>1995</v>
      </c>
      <c r="K2" s="5">
        <v>1996</v>
      </c>
      <c r="L2" s="5">
        <v>1997</v>
      </c>
      <c r="M2" s="5">
        <v>1998</v>
      </c>
      <c r="N2" s="5">
        <v>1999</v>
      </c>
      <c r="O2" s="5">
        <v>2000</v>
      </c>
      <c r="P2" s="5">
        <v>2001</v>
      </c>
      <c r="Q2" s="5">
        <v>2002</v>
      </c>
      <c r="R2" s="5">
        <v>2003</v>
      </c>
      <c r="S2" s="5">
        <v>2004</v>
      </c>
      <c r="T2" s="5">
        <v>2005</v>
      </c>
      <c r="U2" s="5">
        <v>2006</v>
      </c>
      <c r="V2" s="5">
        <v>2007</v>
      </c>
      <c r="W2" s="5">
        <v>2008</v>
      </c>
      <c r="X2" s="5">
        <v>2009</v>
      </c>
      <c r="Y2" s="5">
        <v>2010</v>
      </c>
      <c r="Z2" s="5">
        <v>2011</v>
      </c>
      <c r="AA2" s="5">
        <v>2012</v>
      </c>
      <c r="AB2" s="5">
        <v>2013</v>
      </c>
      <c r="AC2" s="5">
        <v>2014</v>
      </c>
      <c r="AD2" s="5">
        <v>2015</v>
      </c>
      <c r="AE2" s="5">
        <v>2016</v>
      </c>
      <c r="AF2" s="5">
        <v>2017</v>
      </c>
      <c r="AG2" s="5">
        <v>2018</v>
      </c>
      <c r="AH2" s="5">
        <v>2019</v>
      </c>
      <c r="AI2" s="5">
        <v>2020</v>
      </c>
    </row>
    <row r="3" spans="2:35" x14ac:dyDescent="0.25">
      <c r="B3" t="s">
        <v>36</v>
      </c>
      <c r="C3" t="s">
        <v>69</v>
      </c>
      <c r="D3" t="s">
        <v>37</v>
      </c>
      <c r="E3" s="6">
        <v>1876.7374044038397</v>
      </c>
      <c r="F3" s="6">
        <v>1923.4577038775999</v>
      </c>
      <c r="G3" s="6">
        <v>1902.3920339952001</v>
      </c>
      <c r="H3" s="6">
        <v>2161.0296682867202</v>
      </c>
      <c r="I3" s="6">
        <v>2198.2888004985598</v>
      </c>
      <c r="J3" s="6">
        <v>2253.4186530715197</v>
      </c>
      <c r="K3" s="6">
        <v>2172.3020708875201</v>
      </c>
      <c r="L3" s="6">
        <v>1910.0812975199997</v>
      </c>
      <c r="M3" s="6">
        <v>1409.74890259632</v>
      </c>
      <c r="N3" s="6">
        <v>1105.6103777241599</v>
      </c>
      <c r="O3" s="6">
        <v>960.25443382703997</v>
      </c>
      <c r="P3" s="6">
        <v>659.95907601359988</v>
      </c>
      <c r="Q3" s="6">
        <v>678.90859371456008</v>
      </c>
      <c r="R3" s="6">
        <v>544.79838619535997</v>
      </c>
      <c r="S3" s="6">
        <v>690.06606015600005</v>
      </c>
      <c r="T3" s="6">
        <v>487.52856336465322</v>
      </c>
      <c r="U3" s="6">
        <v>431.8837969256715</v>
      </c>
      <c r="V3" s="6">
        <v>322.40299055366683</v>
      </c>
      <c r="W3" s="6">
        <v>368.07061753937609</v>
      </c>
      <c r="X3" s="6">
        <v>255.05234821118916</v>
      </c>
      <c r="Y3" s="6">
        <v>237.24687660800532</v>
      </c>
      <c r="Z3" s="6">
        <v>197.39318936795212</v>
      </c>
      <c r="AA3" s="6">
        <v>180.71176854075949</v>
      </c>
      <c r="AB3" s="6">
        <v>163.54324326958925</v>
      </c>
      <c r="AC3" s="6">
        <v>131.59762974008089</v>
      </c>
      <c r="AD3" s="6">
        <v>112.54355351036945</v>
      </c>
      <c r="AE3" s="6">
        <v>2492.6370966750883</v>
      </c>
      <c r="AF3" s="6">
        <v>2853.989388843795</v>
      </c>
      <c r="AG3" s="6">
        <v>2751.9191872187112</v>
      </c>
      <c r="AH3" s="6">
        <v>2146.9500460596769</v>
      </c>
      <c r="AI3" s="6">
        <v>1654.3924823476359</v>
      </c>
    </row>
    <row r="4" spans="2:35" x14ac:dyDescent="0.25">
      <c r="B4" t="s">
        <v>36</v>
      </c>
      <c r="C4" t="s">
        <v>69</v>
      </c>
      <c r="D4" t="s">
        <v>23</v>
      </c>
      <c r="E4" s="6">
        <v>78.575241647579972</v>
      </c>
      <c r="F4" s="6">
        <v>80.531327145947358</v>
      </c>
      <c r="G4" s="6">
        <v>79.649349679311044</v>
      </c>
      <c r="H4" s="6">
        <v>90.477990151828408</v>
      </c>
      <c r="I4" s="6">
        <v>92.037955499273707</v>
      </c>
      <c r="J4" s="6">
        <v>94.346132166798384</v>
      </c>
      <c r="K4" s="6">
        <v>90.949943103918699</v>
      </c>
      <c r="L4" s="6">
        <v>79.97128376456736</v>
      </c>
      <c r="M4" s="6">
        <v>59.023367053902732</v>
      </c>
      <c r="N4" s="6">
        <v>46.289695294555131</v>
      </c>
      <c r="O4" s="6">
        <v>40.203932635470508</v>
      </c>
      <c r="P4" s="6">
        <v>27.631166594537401</v>
      </c>
      <c r="Q4" s="6">
        <v>28.424545001641203</v>
      </c>
      <c r="R4" s="6">
        <v>22.809618833227329</v>
      </c>
      <c r="S4" s="6">
        <v>28.89168580661141</v>
      </c>
      <c r="T4" s="6">
        <v>20.411845890951302</v>
      </c>
      <c r="U4" s="6">
        <v>18.082110809684014</v>
      </c>
      <c r="V4" s="6">
        <v>13.498368408500923</v>
      </c>
      <c r="W4" s="6">
        <v>15.410380615138598</v>
      </c>
      <c r="X4" s="6">
        <v>10.678531714906068</v>
      </c>
      <c r="Y4" s="6">
        <v>9.9330522298239661</v>
      </c>
      <c r="Z4" s="6">
        <v>8.2644580524574192</v>
      </c>
      <c r="AA4" s="6">
        <v>7.5660403252645194</v>
      </c>
      <c r="AB4" s="6">
        <v>6.8472285092111633</v>
      </c>
      <c r="AC4" s="6">
        <v>5.5097295619577071</v>
      </c>
      <c r="AD4" s="6">
        <v>4.7119734983721484</v>
      </c>
      <c r="AE4" s="6">
        <v>104.36172996359261</v>
      </c>
      <c r="AF4" s="6">
        <v>119.49082773211201</v>
      </c>
      <c r="AG4" s="6">
        <v>115.21735253047299</v>
      </c>
      <c r="AH4" s="6">
        <v>89.888504528426552</v>
      </c>
      <c r="AI4" s="6">
        <v>69.266104450930825</v>
      </c>
    </row>
    <row r="5" spans="2:35" x14ac:dyDescent="0.25">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row>
    <row r="6" spans="2:35" x14ac:dyDescent="0.25">
      <c r="B6" t="s">
        <v>39</v>
      </c>
      <c r="C6" t="s">
        <v>9</v>
      </c>
      <c r="D6" t="s">
        <v>23</v>
      </c>
      <c r="E6" s="10" t="s">
        <v>68</v>
      </c>
      <c r="F6" s="10" t="s">
        <v>68</v>
      </c>
      <c r="G6" s="10" t="s">
        <v>68</v>
      </c>
      <c r="H6" s="10" t="s">
        <v>68</v>
      </c>
      <c r="I6" s="10" t="s">
        <v>68</v>
      </c>
      <c r="J6" s="10" t="s">
        <v>68</v>
      </c>
      <c r="K6" s="10" t="s">
        <v>68</v>
      </c>
      <c r="L6" s="10" t="s">
        <v>68</v>
      </c>
      <c r="M6" s="10" t="s">
        <v>68</v>
      </c>
      <c r="N6" s="10">
        <v>0.67634856596220816</v>
      </c>
      <c r="O6" s="10" t="s">
        <v>68</v>
      </c>
      <c r="P6" s="10">
        <v>0.98007796482675491</v>
      </c>
      <c r="Q6" s="10" t="s">
        <v>68</v>
      </c>
      <c r="R6" s="10" t="s">
        <v>68</v>
      </c>
      <c r="S6" s="10" t="s">
        <v>68</v>
      </c>
      <c r="T6" s="10" t="s">
        <v>68</v>
      </c>
      <c r="U6" s="10" t="s">
        <v>68</v>
      </c>
      <c r="V6" s="10" t="s">
        <v>68</v>
      </c>
      <c r="W6" s="10" t="s">
        <v>68</v>
      </c>
      <c r="X6" s="10" t="s">
        <v>68</v>
      </c>
      <c r="Y6" s="10" t="s">
        <v>68</v>
      </c>
      <c r="Z6" s="10" t="s">
        <v>68</v>
      </c>
      <c r="AA6" s="10" t="s">
        <v>68</v>
      </c>
      <c r="AB6" s="10" t="s">
        <v>68</v>
      </c>
      <c r="AC6" s="10" t="s">
        <v>68</v>
      </c>
      <c r="AD6" s="10">
        <v>6.3493695997736375E-3</v>
      </c>
      <c r="AE6" s="10">
        <v>2.4189431975666097E-2</v>
      </c>
      <c r="AF6" s="10">
        <v>8.5026020062695828E-2</v>
      </c>
      <c r="AG6" s="10">
        <v>3.2436915651686111E-3</v>
      </c>
      <c r="AH6" s="10">
        <v>4.4166899448979738E-3</v>
      </c>
      <c r="AI6" s="10">
        <v>5.0763181743710929E-3</v>
      </c>
    </row>
    <row r="7" spans="2:35" x14ac:dyDescent="0.25">
      <c r="E7" s="7"/>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row>
    <row r="8" spans="2:35" x14ac:dyDescent="0.25">
      <c r="B8" t="s">
        <v>53</v>
      </c>
      <c r="C8" t="s">
        <v>56</v>
      </c>
      <c r="D8" t="s">
        <v>40</v>
      </c>
      <c r="M8" s="10">
        <f>M10/M3</f>
        <v>5.2278813527903781E-4</v>
      </c>
      <c r="N8" s="10">
        <f>N10/N3</f>
        <v>6.7383593263075443E-4</v>
      </c>
      <c r="O8" s="10">
        <f t="shared" ref="O8" si="0">O10/O3</f>
        <v>7.2793207235104847E-4</v>
      </c>
      <c r="P8" s="10">
        <f t="shared" ref="P8" si="1">P10/P3</f>
        <v>1.8289012817139093E-3</v>
      </c>
      <c r="Q8" s="10">
        <f t="shared" ref="Q8" si="2">Q10/Q3</f>
        <v>4.4630455823540974E-4</v>
      </c>
      <c r="R8" s="10">
        <f t="shared" ref="R8" si="3">R10/R3</f>
        <v>4.9624229228728681E-2</v>
      </c>
      <c r="S8" s="10">
        <f t="shared" ref="S8" si="4">S10/S3</f>
        <v>7.6804241014285699E-4</v>
      </c>
      <c r="T8" s="10">
        <f t="shared" ref="T8" si="5">T10/T3</f>
        <v>5.907346187316346E-4</v>
      </c>
      <c r="U8" s="10">
        <f t="shared" ref="U8" si="6">U10/U3</f>
        <v>1.3254722776703761E-3</v>
      </c>
      <c r="V8" s="10">
        <f t="shared" ref="V8:W8" si="7">V10/V3</f>
        <v>2.3413864700933822E-3</v>
      </c>
      <c r="W8" s="10">
        <f t="shared" si="7"/>
        <v>1.1432588746505498E-3</v>
      </c>
      <c r="X8" s="10">
        <f t="shared" ref="X8" si="8">X10/X3</f>
        <v>1.3324323511760209E-3</v>
      </c>
      <c r="Y8" s="10">
        <f t="shared" ref="Y8" si="9">Y10/Y3</f>
        <v>1.5233498757378588E-3</v>
      </c>
      <c r="Z8" s="10">
        <f t="shared" ref="Z8" si="10">Z10/Z3</f>
        <v>1.818907740179065E-3</v>
      </c>
      <c r="AA8" s="10">
        <f t="shared" ref="AA8" si="11">AA10/AA3</f>
        <v>1.9654503017045581E-3</v>
      </c>
      <c r="AB8" s="10">
        <f t="shared" ref="AB8" si="12">AB10/AB3</f>
        <v>2.1717803371094418E-3</v>
      </c>
      <c r="AC8" s="10">
        <f t="shared" ref="AC8" si="13">AC10/AC3</f>
        <v>2.7177541168970612E-3</v>
      </c>
      <c r="AD8" s="10">
        <f t="shared" ref="AD8" si="14">AD10/AD3</f>
        <v>2.9888873196900335E-3</v>
      </c>
      <c r="AE8" s="10">
        <f t="shared" ref="AE8:AF8" si="15">AE10/AE3</f>
        <v>1.3394649403451479E-4</v>
      </c>
      <c r="AF8" s="10">
        <f t="shared" si="15"/>
        <v>1.3134947223888133E-4</v>
      </c>
      <c r="AG8" s="10">
        <f t="shared" ref="AG8:AH8" si="16">AG10/AG3</f>
        <v>1.9225128501491583E-4</v>
      </c>
      <c r="AH8" s="10">
        <f t="shared" si="16"/>
        <v>2.1607396075721519E-4</v>
      </c>
      <c r="AI8" s="10">
        <f t="shared" ref="AI8" si="17">AI10/AI3</f>
        <v>1.2867566589876931E-4</v>
      </c>
    </row>
    <row r="9" spans="2:35" x14ac:dyDescent="0.25">
      <c r="B9" t="s">
        <v>55</v>
      </c>
      <c r="C9" t="s">
        <v>54</v>
      </c>
      <c r="D9" t="s">
        <v>40</v>
      </c>
      <c r="E9" s="10">
        <f t="shared" ref="E9:L9" si="18">E10/E3</f>
        <v>5.9999999999999995E-4</v>
      </c>
      <c r="F9" s="10">
        <f t="shared" si="18"/>
        <v>5.9999999999999995E-4</v>
      </c>
      <c r="G9" s="10">
        <f t="shared" si="18"/>
        <v>5.9999999999999995E-4</v>
      </c>
      <c r="H9" s="10">
        <f t="shared" si="18"/>
        <v>5.9999999999999995E-4</v>
      </c>
      <c r="I9" s="10">
        <f t="shared" si="18"/>
        <v>5.9999999999999995E-4</v>
      </c>
      <c r="J9" s="10">
        <f t="shared" si="18"/>
        <v>5.9999999999999995E-4</v>
      </c>
      <c r="K9" s="10">
        <f t="shared" si="18"/>
        <v>5.9999999999999995E-4</v>
      </c>
      <c r="L9" s="10">
        <f t="shared" si="18"/>
        <v>6.414439016762172E-4</v>
      </c>
      <c r="M9" s="10"/>
      <c r="N9" s="10"/>
      <c r="O9" s="10"/>
      <c r="P9" s="10"/>
      <c r="Q9" s="10"/>
      <c r="R9" s="10"/>
      <c r="S9" s="10"/>
      <c r="T9" s="10"/>
      <c r="U9" s="10"/>
      <c r="V9" s="10"/>
      <c r="W9" s="10"/>
      <c r="X9" s="10"/>
      <c r="Y9" s="10"/>
      <c r="Z9" s="10"/>
      <c r="AA9" s="10"/>
      <c r="AB9" s="10"/>
      <c r="AC9" s="10"/>
      <c r="AD9" s="10"/>
      <c r="AE9" s="10"/>
      <c r="AF9" s="10"/>
      <c r="AG9" s="10"/>
      <c r="AH9" s="10"/>
      <c r="AI9" s="10"/>
    </row>
    <row r="10" spans="2:35" x14ac:dyDescent="0.25">
      <c r="B10" t="s">
        <v>41</v>
      </c>
      <c r="C10" t="s">
        <v>70</v>
      </c>
      <c r="D10" t="s">
        <v>42</v>
      </c>
      <c r="E10" s="10">
        <v>1.1260424426423037</v>
      </c>
      <c r="F10" s="10">
        <v>1.1540746223265599</v>
      </c>
      <c r="G10" s="10">
        <v>1.1414352203971199</v>
      </c>
      <c r="H10" s="10">
        <v>1.2966178009720319</v>
      </c>
      <c r="I10" s="10">
        <v>1.3189732802991359</v>
      </c>
      <c r="J10" s="10">
        <v>1.3520511918429117</v>
      </c>
      <c r="K10" s="10">
        <v>1.303381242532512</v>
      </c>
      <c r="L10" s="10">
        <v>1.2252100000000001</v>
      </c>
      <c r="M10" s="10">
        <v>0.73699999999999999</v>
      </c>
      <c r="N10" s="10">
        <v>0.745</v>
      </c>
      <c r="O10" s="10">
        <v>0.69899999999999995</v>
      </c>
      <c r="P10" s="10">
        <v>1.2070000000000001</v>
      </c>
      <c r="Q10" s="10">
        <v>0.30299999999999999</v>
      </c>
      <c r="R10" s="10">
        <v>27.0352</v>
      </c>
      <c r="S10" s="10">
        <v>0.53</v>
      </c>
      <c r="T10" s="10">
        <v>0.28799999999999998</v>
      </c>
      <c r="U10" s="10">
        <v>0.57245000000000001</v>
      </c>
      <c r="V10" s="10">
        <v>0.75487000000000004</v>
      </c>
      <c r="W10" s="10">
        <v>0.42080000000000001</v>
      </c>
      <c r="X10" s="10">
        <v>0.33983999999999998</v>
      </c>
      <c r="Y10" s="10">
        <v>0.36141000000000001</v>
      </c>
      <c r="Z10" s="10">
        <v>0.35904000000000003</v>
      </c>
      <c r="AA10" s="10">
        <v>0.35518</v>
      </c>
      <c r="AB10" s="10">
        <v>0.35518</v>
      </c>
      <c r="AC10" s="10">
        <v>0.35764999999999997</v>
      </c>
      <c r="AD10" s="10">
        <v>0.33638000000000001</v>
      </c>
      <c r="AE10" s="10">
        <v>0.33388000000000001</v>
      </c>
      <c r="AF10" s="10">
        <v>0.37486999999999998</v>
      </c>
      <c r="AG10" s="10">
        <v>0.52905999999999997</v>
      </c>
      <c r="AH10" s="10">
        <v>0.46389999999999998</v>
      </c>
      <c r="AI10" s="10">
        <v>0.21288005432399998</v>
      </c>
    </row>
    <row r="11" spans="2:35" x14ac:dyDescent="0.25">
      <c r="E11" s="7"/>
      <c r="F11" s="7"/>
      <c r="G11" s="7"/>
      <c r="H11" s="7"/>
      <c r="I11" s="7"/>
      <c r="J11" s="7"/>
      <c r="K11" s="7"/>
      <c r="L11" s="7"/>
      <c r="M11" s="7"/>
      <c r="N11" s="7"/>
      <c r="O11" s="7"/>
      <c r="P11" s="7"/>
      <c r="Q11" s="7"/>
      <c r="R11" s="7"/>
      <c r="S11" s="7"/>
      <c r="T11" s="7"/>
      <c r="U11" s="7"/>
      <c r="V11" s="7"/>
      <c r="W11" s="7"/>
      <c r="X11" s="7"/>
      <c r="Y11" s="7"/>
      <c r="Z11" s="7"/>
      <c r="AA11" s="7"/>
      <c r="AB11" s="7"/>
      <c r="AC11" s="7"/>
      <c r="AD11" s="7"/>
      <c r="AE11" s="7"/>
      <c r="AF11" s="7"/>
      <c r="AG11" s="7"/>
      <c r="AH11" s="7"/>
      <c r="AI11" s="7"/>
    </row>
    <row r="12" spans="2:35" x14ac:dyDescent="0.25">
      <c r="B12" t="s">
        <v>43</v>
      </c>
      <c r="D12" t="s">
        <v>44</v>
      </c>
      <c r="E12" s="6" t="s">
        <v>7</v>
      </c>
      <c r="F12" s="6" t="s">
        <v>7</v>
      </c>
      <c r="G12" s="6" t="s">
        <v>7</v>
      </c>
      <c r="H12" s="6" t="s">
        <v>7</v>
      </c>
      <c r="I12" s="6" t="s">
        <v>7</v>
      </c>
      <c r="J12" s="6" t="s">
        <v>7</v>
      </c>
      <c r="K12" s="6" t="s">
        <v>7</v>
      </c>
      <c r="L12" s="6" t="s">
        <v>7</v>
      </c>
      <c r="M12" s="6" t="s">
        <v>7</v>
      </c>
      <c r="N12" s="6">
        <f>N16/N6</f>
        <v>56.575857369583169</v>
      </c>
      <c r="O12" s="6" t="s">
        <v>7</v>
      </c>
      <c r="P12" s="6">
        <f>P16/P6</f>
        <v>57.185246492004403</v>
      </c>
      <c r="Q12" s="6" t="s">
        <v>7</v>
      </c>
      <c r="R12" s="6" t="s">
        <v>7</v>
      </c>
      <c r="S12" s="6" t="s">
        <v>7</v>
      </c>
      <c r="T12" s="6" t="s">
        <v>7</v>
      </c>
      <c r="U12" s="6" t="s">
        <v>7</v>
      </c>
      <c r="V12" s="6" t="s">
        <v>7</v>
      </c>
      <c r="W12" s="6" t="s">
        <v>7</v>
      </c>
      <c r="X12" s="6" t="s">
        <v>7</v>
      </c>
      <c r="Y12" s="6" t="s">
        <v>7</v>
      </c>
      <c r="Z12" s="6" t="s">
        <v>7</v>
      </c>
      <c r="AA12" s="6" t="s">
        <v>7</v>
      </c>
      <c r="AB12" s="6" t="s">
        <v>7</v>
      </c>
      <c r="AC12" s="6" t="s">
        <v>7</v>
      </c>
      <c r="AD12" s="6">
        <f>AD16/AD6</f>
        <v>55.893136439999985</v>
      </c>
      <c r="AE12" s="6">
        <f>AE16/AE6</f>
        <v>55.592261672349494</v>
      </c>
      <c r="AF12" s="6">
        <f>AF16/AF6</f>
        <v>55.737683911476992</v>
      </c>
      <c r="AG12" s="6">
        <f t="shared" ref="AG12:AH12" si="19">AG16/AG6</f>
        <v>55.55709734567278</v>
      </c>
      <c r="AH12" s="6">
        <f t="shared" si="19"/>
        <v>55.641564997516419</v>
      </c>
      <c r="AI12" s="6">
        <f t="shared" ref="AI12" si="20">AI16/AI6</f>
        <v>55.596352444261044</v>
      </c>
    </row>
    <row r="13" spans="2:35" x14ac:dyDescent="0.25">
      <c r="B13" t="s">
        <v>45</v>
      </c>
      <c r="C13" t="s">
        <v>8</v>
      </c>
      <c r="D13" t="s">
        <v>47</v>
      </c>
      <c r="E13" s="6" t="s">
        <v>7</v>
      </c>
      <c r="F13" s="6" t="s">
        <v>7</v>
      </c>
      <c r="G13" s="6" t="s">
        <v>7</v>
      </c>
      <c r="H13" s="6" t="s">
        <v>7</v>
      </c>
      <c r="I13" s="6" t="s">
        <v>7</v>
      </c>
      <c r="J13" s="6" t="s">
        <v>7</v>
      </c>
      <c r="K13" s="6" t="s">
        <v>7</v>
      </c>
      <c r="L13" s="6" t="s">
        <v>7</v>
      </c>
      <c r="M13" s="6" t="s">
        <v>7</v>
      </c>
      <c r="N13" s="6">
        <v>1</v>
      </c>
      <c r="O13" s="6" t="s">
        <v>7</v>
      </c>
      <c r="P13" s="6">
        <v>1</v>
      </c>
      <c r="Q13" s="6" t="s">
        <v>7</v>
      </c>
      <c r="R13" s="6" t="s">
        <v>7</v>
      </c>
      <c r="S13" s="6" t="s">
        <v>7</v>
      </c>
      <c r="T13" s="6" t="s">
        <v>7</v>
      </c>
      <c r="U13" s="6" t="s">
        <v>7</v>
      </c>
      <c r="V13" s="6" t="s">
        <v>7</v>
      </c>
      <c r="W13" s="6" t="s">
        <v>7</v>
      </c>
      <c r="X13" s="6" t="s">
        <v>7</v>
      </c>
      <c r="Y13" s="6" t="s">
        <v>7</v>
      </c>
      <c r="Z13" s="6" t="s">
        <v>7</v>
      </c>
      <c r="AA13" s="6" t="s">
        <v>7</v>
      </c>
      <c r="AB13" s="6" t="s">
        <v>7</v>
      </c>
      <c r="AC13" s="6" t="s">
        <v>7</v>
      </c>
      <c r="AD13" s="6">
        <v>1</v>
      </c>
      <c r="AE13" s="6">
        <v>1</v>
      </c>
      <c r="AF13" s="6">
        <v>1</v>
      </c>
      <c r="AG13" s="6">
        <v>1</v>
      </c>
      <c r="AH13" s="6">
        <v>1</v>
      </c>
      <c r="AI13" s="6">
        <v>1</v>
      </c>
    </row>
    <row r="14" spans="2:35" x14ac:dyDescent="0.25">
      <c r="B14" t="s">
        <v>46</v>
      </c>
      <c r="C14" t="s">
        <v>8</v>
      </c>
      <c r="D14" t="s">
        <v>48</v>
      </c>
      <c r="E14" s="6" t="s">
        <v>7</v>
      </c>
      <c r="F14" s="6" t="s">
        <v>7</v>
      </c>
      <c r="G14" s="6" t="s">
        <v>7</v>
      </c>
      <c r="H14" s="6" t="s">
        <v>7</v>
      </c>
      <c r="I14" s="6" t="s">
        <v>7</v>
      </c>
      <c r="J14" s="6" t="s">
        <v>7</v>
      </c>
      <c r="K14" s="6" t="s">
        <v>7</v>
      </c>
      <c r="L14" s="6" t="s">
        <v>7</v>
      </c>
      <c r="M14" s="6" t="s">
        <v>7</v>
      </c>
      <c r="N14" s="6">
        <v>0.1</v>
      </c>
      <c r="O14" s="6" t="s">
        <v>7</v>
      </c>
      <c r="P14" s="6">
        <v>0.1</v>
      </c>
      <c r="Q14" s="6" t="s">
        <v>7</v>
      </c>
      <c r="R14" s="6" t="s">
        <v>7</v>
      </c>
      <c r="S14" s="6" t="s">
        <v>7</v>
      </c>
      <c r="T14" s="6" t="s">
        <v>7</v>
      </c>
      <c r="U14" s="6" t="s">
        <v>7</v>
      </c>
      <c r="V14" s="6" t="s">
        <v>7</v>
      </c>
      <c r="W14" s="6" t="s">
        <v>7</v>
      </c>
      <c r="X14" s="6" t="s">
        <v>7</v>
      </c>
      <c r="Y14" s="6" t="s">
        <v>7</v>
      </c>
      <c r="Z14" s="6" t="s">
        <v>7</v>
      </c>
      <c r="AA14" s="6" t="s">
        <v>7</v>
      </c>
      <c r="AB14" s="6" t="s">
        <v>7</v>
      </c>
      <c r="AC14" s="6" t="s">
        <v>7</v>
      </c>
      <c r="AD14" s="6">
        <v>0.1</v>
      </c>
      <c r="AE14" s="6">
        <v>0.1</v>
      </c>
      <c r="AF14" s="6">
        <v>0.1</v>
      </c>
      <c r="AG14" s="6">
        <v>0.1</v>
      </c>
      <c r="AH14" s="6">
        <v>0.1</v>
      </c>
      <c r="AI14" s="6">
        <v>0.1</v>
      </c>
    </row>
    <row r="15" spans="2:35" x14ac:dyDescent="0.25">
      <c r="E15" s="7"/>
      <c r="F15" s="7"/>
      <c r="G15" s="7"/>
      <c r="H15" s="7"/>
      <c r="I15" s="7"/>
      <c r="J15" s="7"/>
      <c r="K15" s="7"/>
      <c r="L15" s="7"/>
      <c r="M15" s="7"/>
      <c r="N15" s="7"/>
      <c r="O15" s="9"/>
      <c r="P15" s="7"/>
      <c r="Q15" s="9"/>
      <c r="R15" s="9"/>
      <c r="S15" s="9"/>
      <c r="T15" s="9"/>
      <c r="U15" s="9"/>
      <c r="V15" s="9"/>
      <c r="W15" s="9"/>
      <c r="X15" s="9"/>
      <c r="Y15" s="9"/>
      <c r="Z15" s="9"/>
      <c r="AA15" s="9"/>
      <c r="AB15" s="9"/>
      <c r="AC15" s="9"/>
      <c r="AD15" s="7"/>
      <c r="AE15" s="7"/>
      <c r="AF15" s="7"/>
      <c r="AG15" s="7"/>
      <c r="AH15" s="7"/>
      <c r="AI15" s="7"/>
    </row>
    <row r="16" spans="2:35" x14ac:dyDescent="0.25">
      <c r="B16" t="s">
        <v>49</v>
      </c>
      <c r="C16" t="s">
        <v>9</v>
      </c>
      <c r="D16" t="s">
        <v>50</v>
      </c>
      <c r="E16" s="9">
        <v>0</v>
      </c>
      <c r="F16" s="9">
        <v>0</v>
      </c>
      <c r="G16" s="9">
        <v>0</v>
      </c>
      <c r="H16" s="9">
        <v>0</v>
      </c>
      <c r="I16" s="9">
        <v>0</v>
      </c>
      <c r="J16" s="9">
        <v>0</v>
      </c>
      <c r="K16" s="9">
        <v>0</v>
      </c>
      <c r="L16" s="9">
        <v>0</v>
      </c>
      <c r="M16" s="9">
        <v>0</v>
      </c>
      <c r="N16" s="9">
        <v>38.265000000000001</v>
      </c>
      <c r="O16" s="9">
        <v>0</v>
      </c>
      <c r="P16" s="9">
        <v>56.045999999999999</v>
      </c>
      <c r="Q16" s="9">
        <v>0</v>
      </c>
      <c r="R16" s="9">
        <v>0</v>
      </c>
      <c r="S16" s="9">
        <v>0</v>
      </c>
      <c r="T16" s="9">
        <v>0</v>
      </c>
      <c r="U16" s="9">
        <v>0</v>
      </c>
      <c r="V16" s="9">
        <v>0</v>
      </c>
      <c r="W16" s="9">
        <v>0</v>
      </c>
      <c r="X16" s="9">
        <v>0</v>
      </c>
      <c r="Y16" s="9">
        <v>0</v>
      </c>
      <c r="Z16" s="9">
        <v>0</v>
      </c>
      <c r="AA16" s="9">
        <v>0</v>
      </c>
      <c r="AB16" s="9">
        <v>0</v>
      </c>
      <c r="AC16" s="9">
        <v>0</v>
      </c>
      <c r="AD16" s="9">
        <v>0.35488618134813604</v>
      </c>
      <c r="AE16" s="9">
        <v>1.3447452320967277</v>
      </c>
      <c r="AF16" s="9">
        <v>4.739153430505441</v>
      </c>
      <c r="AG16" s="9">
        <v>0.18021008804541022</v>
      </c>
      <c r="AH16" s="9">
        <v>0.24575154064291782</v>
      </c>
      <c r="AI16" s="9">
        <v>0.28222477434154308</v>
      </c>
    </row>
    <row r="17" spans="2:35" x14ac:dyDescent="0.25">
      <c r="B17" t="s">
        <v>51</v>
      </c>
      <c r="D17" t="s">
        <v>50</v>
      </c>
      <c r="E17" s="9">
        <v>0</v>
      </c>
      <c r="F17" s="9">
        <v>0</v>
      </c>
      <c r="G17" s="9">
        <v>0</v>
      </c>
      <c r="H17" s="9">
        <v>0</v>
      </c>
      <c r="I17" s="9">
        <v>0</v>
      </c>
      <c r="J17" s="9">
        <v>0</v>
      </c>
      <c r="K17" s="9">
        <v>0</v>
      </c>
      <c r="L17" s="9">
        <v>0</v>
      </c>
      <c r="M17" s="9">
        <v>0</v>
      </c>
      <c r="N17" s="17">
        <v>6.7634856596220821E-4</v>
      </c>
      <c r="O17" s="11">
        <v>0</v>
      </c>
      <c r="P17" s="17">
        <v>9.8007796482675494E-4</v>
      </c>
      <c r="Q17" s="11">
        <v>0</v>
      </c>
      <c r="R17" s="11">
        <v>0</v>
      </c>
      <c r="S17" s="11">
        <v>0</v>
      </c>
      <c r="T17" s="11">
        <v>0</v>
      </c>
      <c r="U17" s="11">
        <v>0</v>
      </c>
      <c r="V17" s="11">
        <v>0</v>
      </c>
      <c r="W17" s="11">
        <v>0</v>
      </c>
      <c r="X17" s="11">
        <v>0</v>
      </c>
      <c r="Y17" s="11">
        <v>0</v>
      </c>
      <c r="Z17" s="11">
        <v>0</v>
      </c>
      <c r="AA17" s="11">
        <v>0</v>
      </c>
      <c r="AB17" s="11">
        <v>0</v>
      </c>
      <c r="AC17" s="11">
        <v>0</v>
      </c>
      <c r="AD17" s="17">
        <v>6.3493695997736376E-6</v>
      </c>
      <c r="AE17" s="17">
        <v>2.4189431975666099E-5</v>
      </c>
      <c r="AF17" s="17">
        <v>8.5026020062695831E-5</v>
      </c>
      <c r="AG17" s="17">
        <v>3.243691565168611E-6</v>
      </c>
      <c r="AH17" s="17">
        <v>4.4166899448979739E-6</v>
      </c>
      <c r="AI17" s="17">
        <v>5.0763181743710928E-6</v>
      </c>
    </row>
    <row r="18" spans="2:35" x14ac:dyDescent="0.25">
      <c r="B18" s="23" t="s">
        <v>52</v>
      </c>
      <c r="C18" s="23"/>
      <c r="D18" s="23" t="s">
        <v>50</v>
      </c>
      <c r="E18" s="28">
        <v>0</v>
      </c>
      <c r="F18" s="28">
        <v>0</v>
      </c>
      <c r="G18" s="28">
        <v>0</v>
      </c>
      <c r="H18" s="28">
        <v>0</v>
      </c>
      <c r="I18" s="28">
        <v>0</v>
      </c>
      <c r="J18" s="28">
        <v>0</v>
      </c>
      <c r="K18" s="28">
        <v>0</v>
      </c>
      <c r="L18" s="28">
        <v>0</v>
      </c>
      <c r="M18" s="28">
        <v>0</v>
      </c>
      <c r="N18" s="29">
        <v>6.7634856596220818E-5</v>
      </c>
      <c r="O18" s="30">
        <v>0</v>
      </c>
      <c r="P18" s="29">
        <v>9.8007796482675494E-5</v>
      </c>
      <c r="Q18" s="30">
        <v>0</v>
      </c>
      <c r="R18" s="30">
        <v>0</v>
      </c>
      <c r="S18" s="30">
        <v>0</v>
      </c>
      <c r="T18" s="30">
        <v>0</v>
      </c>
      <c r="U18" s="30">
        <v>0</v>
      </c>
      <c r="V18" s="30">
        <v>0</v>
      </c>
      <c r="W18" s="30">
        <v>0</v>
      </c>
      <c r="X18" s="30">
        <v>0</v>
      </c>
      <c r="Y18" s="30">
        <v>0</v>
      </c>
      <c r="Z18" s="30">
        <v>0</v>
      </c>
      <c r="AA18" s="30">
        <v>0</v>
      </c>
      <c r="AB18" s="30">
        <v>0</v>
      </c>
      <c r="AC18" s="30">
        <v>0</v>
      </c>
      <c r="AD18" s="29">
        <v>6.3493695997736376E-7</v>
      </c>
      <c r="AE18" s="29">
        <v>2.4189431975666101E-6</v>
      </c>
      <c r="AF18" s="29">
        <v>8.5026020062695831E-6</v>
      </c>
      <c r="AG18" s="29">
        <v>3.2436915651686114E-7</v>
      </c>
      <c r="AH18" s="29">
        <v>4.416689944897974E-7</v>
      </c>
      <c r="AI18" s="29">
        <v>5.0763181743710937E-7</v>
      </c>
    </row>
    <row r="20" spans="2:35" x14ac:dyDescent="0.25">
      <c r="N20" s="3"/>
    </row>
    <row r="21" spans="2:35" x14ac:dyDescent="0.25">
      <c r="B21" s="12" t="s">
        <v>61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D79F50-88EB-44D8-ABA8-8386C0054134}">
  <dimension ref="B1:V40"/>
  <sheetViews>
    <sheetView zoomScale="75" zoomScaleNormal="75" workbookViewId="0">
      <pane ySplit="1" topLeftCell="A2" activePane="bottomLeft" state="frozen"/>
      <selection activeCell="M17" sqref="M17"/>
      <selection pane="bottomLeft" activeCell="D40" sqref="D40:L40"/>
    </sheetView>
  </sheetViews>
  <sheetFormatPr defaultRowHeight="15" x14ac:dyDescent="0.25"/>
  <cols>
    <col min="1" max="1" width="3.85546875" style="94" customWidth="1"/>
    <col min="2" max="2" width="9.140625" style="94"/>
    <col min="3" max="3" width="46.5703125" style="94" bestFit="1" customWidth="1"/>
    <col min="4" max="4" width="26.28515625" style="94" bestFit="1" customWidth="1"/>
    <col min="5" max="5" width="12.7109375" style="94" bestFit="1" customWidth="1"/>
    <col min="6" max="6" width="9.5703125" style="94" customWidth="1"/>
    <col min="7" max="7" width="9.85546875" style="94" bestFit="1" customWidth="1"/>
    <col min="8" max="8" width="13.85546875" style="94" bestFit="1" customWidth="1"/>
    <col min="9" max="10" width="11.7109375" style="94" customWidth="1"/>
    <col min="11" max="13" width="3.7109375" style="94" customWidth="1"/>
    <col min="14" max="14" width="9.140625" style="94"/>
    <col min="15" max="15" width="11.85546875" style="94" customWidth="1"/>
    <col min="16" max="16" width="12.7109375" style="94" bestFit="1" customWidth="1"/>
    <col min="17" max="19" width="20.5703125" style="94" bestFit="1" customWidth="1"/>
    <col min="20" max="21" width="9.140625" style="94"/>
    <col min="22" max="22" width="58.85546875" style="94" bestFit="1" customWidth="1"/>
    <col min="23" max="16384" width="9.140625" style="94"/>
  </cols>
  <sheetData>
    <row r="1" spans="2:22" x14ac:dyDescent="0.25">
      <c r="B1" s="202" t="s">
        <v>295</v>
      </c>
    </row>
    <row r="2" spans="2:22" ht="15.75" thickBot="1" x14ac:dyDescent="0.3">
      <c r="C2" s="203"/>
      <c r="D2" s="203"/>
      <c r="E2" s="203"/>
      <c r="F2" s="203"/>
      <c r="G2" s="203"/>
      <c r="H2" s="203"/>
      <c r="I2" s="203"/>
      <c r="J2" s="203"/>
      <c r="K2" s="203"/>
      <c r="L2" s="203"/>
      <c r="M2" s="203"/>
      <c r="N2" s="203"/>
    </row>
    <row r="3" spans="2:22" ht="17.25" x14ac:dyDescent="0.25">
      <c r="B3" s="99"/>
      <c r="C3" s="204" t="s">
        <v>296</v>
      </c>
      <c r="D3" s="205" t="s">
        <v>297</v>
      </c>
      <c r="E3" s="416" t="s">
        <v>298</v>
      </c>
      <c r="F3" s="417"/>
      <c r="G3" s="418"/>
      <c r="H3" s="416" t="s">
        <v>299</v>
      </c>
      <c r="I3" s="417"/>
      <c r="J3" s="418"/>
      <c r="K3" s="203"/>
      <c r="L3" s="203"/>
      <c r="M3" s="203"/>
      <c r="N3" s="203"/>
    </row>
    <row r="4" spans="2:22" ht="18" x14ac:dyDescent="0.25">
      <c r="B4" s="101"/>
      <c r="C4" s="206"/>
      <c r="D4" s="207" t="s">
        <v>300</v>
      </c>
      <c r="E4" s="208" t="s">
        <v>301</v>
      </c>
      <c r="F4" s="209" t="s">
        <v>229</v>
      </c>
      <c r="G4" s="210" t="s">
        <v>230</v>
      </c>
      <c r="H4" s="208" t="s">
        <v>302</v>
      </c>
      <c r="I4" s="209" t="s">
        <v>229</v>
      </c>
      <c r="J4" s="210" t="s">
        <v>230</v>
      </c>
      <c r="K4" s="203"/>
      <c r="L4" s="203"/>
      <c r="M4" s="203"/>
    </row>
    <row r="5" spans="2:22" ht="15.75" thickBot="1" x14ac:dyDescent="0.3">
      <c r="B5" s="101"/>
      <c r="C5" s="211"/>
      <c r="D5" s="212" t="s">
        <v>303</v>
      </c>
      <c r="E5" s="213" t="s">
        <v>304</v>
      </c>
      <c r="F5" s="214" t="s">
        <v>305</v>
      </c>
      <c r="G5" s="215" t="s">
        <v>305</v>
      </c>
      <c r="H5" s="419" t="s">
        <v>34</v>
      </c>
      <c r="I5" s="420"/>
      <c r="J5" s="421"/>
      <c r="K5" s="203"/>
      <c r="L5" s="203"/>
      <c r="M5" s="203"/>
    </row>
    <row r="6" spans="2:22" s="166" customFormat="1" x14ac:dyDescent="0.25">
      <c r="B6" s="216" t="s">
        <v>306</v>
      </c>
      <c r="C6" s="217" t="s">
        <v>307</v>
      </c>
      <c r="D6" s="218">
        <f>SUM(D7:D12)</f>
        <v>137316.60054158562</v>
      </c>
      <c r="E6" s="219"/>
      <c r="F6" s="220"/>
      <c r="G6" s="220"/>
      <c r="H6" s="221">
        <f>SUM(H7:H10)+H12</f>
        <v>8513.1446526815362</v>
      </c>
      <c r="I6" s="222">
        <f>SUM(I7:I12)</f>
        <v>0.4298647700806621</v>
      </c>
      <c r="J6" s="223">
        <f>SUM(J7:J12)</f>
        <v>0.41549475643062228</v>
      </c>
      <c r="K6" s="224"/>
      <c r="L6" s="224"/>
      <c r="M6" s="224"/>
    </row>
    <row r="7" spans="2:22" x14ac:dyDescent="0.25">
      <c r="B7" s="101" t="s">
        <v>308</v>
      </c>
      <c r="C7" s="225" t="s">
        <v>309</v>
      </c>
      <c r="D7" s="226">
        <f>'Table 3.1.1'!E8</f>
        <v>8152.5761007693573</v>
      </c>
      <c r="E7" s="227">
        <f>H7*1000/D7</f>
        <v>92.659188612412052</v>
      </c>
      <c r="F7" s="228">
        <f t="shared" ref="F7:F12" si="0">I7*1000000/D7</f>
        <v>0.7</v>
      </c>
      <c r="G7" s="228">
        <f t="shared" ref="G7:G12" si="1">J7*1000000/D7</f>
        <v>0.50000000000000011</v>
      </c>
      <c r="H7" s="229">
        <f>'Table 3.1.1'!I8</f>
        <v>755.41108659823067</v>
      </c>
      <c r="I7" s="230">
        <f>'Table 3.1.1'!J8/1000</f>
        <v>5.7068032705385498E-3</v>
      </c>
      <c r="J7" s="231">
        <f>'Table 3.1.1'!K8/1000</f>
        <v>4.076288050384679E-3</v>
      </c>
      <c r="K7" s="232"/>
      <c r="L7" s="232"/>
      <c r="M7" s="232"/>
    </row>
    <row r="8" spans="2:22" x14ac:dyDescent="0.25">
      <c r="B8" s="101" t="s">
        <v>310</v>
      </c>
      <c r="C8" s="225" t="s">
        <v>311</v>
      </c>
      <c r="D8" s="226">
        <f>'Table 3.1.1'!E10+'Table 3.1.1'!E19+'Table 3.1.1'!E20+'Table 3.1.1'!E24+'Table 3.1.1'!E25+'Table 3.1.1'!E26++'Table 3.1.1'!E17</f>
        <v>8398.700629971443</v>
      </c>
      <c r="E8" s="227">
        <f t="shared" ref="E8:E12" si="2">H8*1000/D8</f>
        <v>75.053544207317515</v>
      </c>
      <c r="F8" s="228">
        <f t="shared" si="0"/>
        <v>0.95557112278792689</v>
      </c>
      <c r="G8" s="228">
        <f t="shared" si="1"/>
        <v>0.22617219929758037</v>
      </c>
      <c r="H8" s="229">
        <f>'Table 3.1.1'!I10++'Table 3.1.1'!I17+'Table 3.1.1'!I19+'Table 3.1.1'!I20+'Table 3.1.1'!I24+'Table 3.1.1'!I25+'Table 3.1.1'!I26</f>
        <v>630.35224901558718</v>
      </c>
      <c r="I8" s="230">
        <f>('Table 3.1.1'!J10+'Table 3.1.1'!J17+'Table 3.1.1'!J19+'Table 3.1.1'!J20+'Table 3.1.1'!J24+'Table 3.1.1'!J25+'Table 3.1.1'!J26)/1000</f>
        <v>8.0255557909414809E-3</v>
      </c>
      <c r="J8" s="231">
        <f>('Table 3.1.1'!K10+'Table 3.1.1'!K17+'Table 3.1.1'!K19+'Table 3.1.1'!K20++'Table 3.1.1'!K24++'Table 3.1.1'!K25+'Table 3.1.1'!K26)/1000</f>
        <v>1.899552592722615E-3</v>
      </c>
      <c r="K8" s="233"/>
      <c r="L8" s="233"/>
      <c r="M8" s="233"/>
      <c r="T8" s="149"/>
    </row>
    <row r="9" spans="2:22" x14ac:dyDescent="0.25">
      <c r="B9" s="101" t="s">
        <v>312</v>
      </c>
      <c r="C9" s="225" t="s">
        <v>313</v>
      </c>
      <c r="D9" s="226">
        <f>'Table 3.1.1'!E11+'Table 3.1.1'!E18+'Table 3.1.1'!E28</f>
        <v>98116.154462083898</v>
      </c>
      <c r="E9" s="227">
        <f t="shared" si="2"/>
        <v>55.555961949586063</v>
      </c>
      <c r="F9" s="228">
        <f t="shared" si="0"/>
        <v>1.0133009624118003</v>
      </c>
      <c r="G9" s="228">
        <f t="shared" si="1"/>
        <v>2.9257988905506429</v>
      </c>
      <c r="H9" s="229">
        <f>'Table 3.1.1'!I11+'Table 3.1.1'!I18+'Table 3.1.1'!I28</f>
        <v>5450.9373439352421</v>
      </c>
      <c r="I9" s="230">
        <f>('Table 3.1.1'!J11+'Table 3.1.1'!J18+'Table 3.1.1'!J28)/1000</f>
        <v>9.9421193744574476E-2</v>
      </c>
      <c r="J9" s="231">
        <f>('Table 3.1.1'!K11+'Table 3.1.1'!K18+'Table 3.1.1'!K28)/1000</f>
        <v>0.28706813587026059</v>
      </c>
      <c r="K9" s="233"/>
      <c r="L9" s="233"/>
      <c r="M9" s="233"/>
      <c r="N9" s="149"/>
    </row>
    <row r="10" spans="2:22" x14ac:dyDescent="0.25">
      <c r="B10" s="101" t="s">
        <v>314</v>
      </c>
      <c r="C10" s="225" t="s">
        <v>315</v>
      </c>
      <c r="D10" s="226">
        <f>'Table 3.1.1'!E9+'Table 3.1.1'!E27</f>
        <v>9331.5964955825966</v>
      </c>
      <c r="E10" s="227">
        <f t="shared" si="2"/>
        <v>115.74717425037751</v>
      </c>
      <c r="F10" s="228">
        <f t="shared" si="0"/>
        <v>2.9360222850196513</v>
      </c>
      <c r="G10" s="228">
        <f t="shared" si="1"/>
        <v>6.6481225676080848</v>
      </c>
      <c r="H10" s="229">
        <f>'Table 3.1.1'!I9+'Table 3.1.1'!I27</f>
        <v>1080.1059256084109</v>
      </c>
      <c r="I10" s="230">
        <f>(+'Table 3.1.1'!J9+'Table 3.1.1'!J27)/1000</f>
        <v>2.7397775265841785E-2</v>
      </c>
      <c r="J10" s="231">
        <f>('Table 3.1.1'!K9+'Table 3.1.1'!K27)/1000</f>
        <v>6.2037597254095175E-2</v>
      </c>
      <c r="V10" s="233"/>
    </row>
    <row r="11" spans="2:22" x14ac:dyDescent="0.25">
      <c r="B11" s="101" t="s">
        <v>316</v>
      </c>
      <c r="C11" s="225" t="s">
        <v>282</v>
      </c>
      <c r="D11" s="226">
        <f>'Table 3.1.1'!E12</f>
        <v>9418.4516291464661</v>
      </c>
      <c r="E11" s="227">
        <f t="shared" si="2"/>
        <v>123.12031974103695</v>
      </c>
      <c r="F11" s="228">
        <f t="shared" si="0"/>
        <v>18.298103772650332</v>
      </c>
      <c r="G11" s="228">
        <f t="shared" si="1"/>
        <v>4.7583933677953283</v>
      </c>
      <c r="H11" s="229">
        <f>'Table 3.1.1'!I12</f>
        <v>1159.6027760460033</v>
      </c>
      <c r="I11" s="230">
        <f>'Table 3.1.1'!J12/1000</f>
        <v>0.17233980528780959</v>
      </c>
      <c r="J11" s="231">
        <f>'Table 3.1.1'!K12/1000</f>
        <v>4.4816697767031649E-2</v>
      </c>
      <c r="K11" s="233"/>
      <c r="L11" s="233"/>
      <c r="M11" s="233"/>
    </row>
    <row r="12" spans="2:22" x14ac:dyDescent="0.25">
      <c r="B12" s="101" t="s">
        <v>317</v>
      </c>
      <c r="C12" s="225" t="s">
        <v>318</v>
      </c>
      <c r="D12" s="226">
        <f>'Table 3.1.1'!E13</f>
        <v>3899.121224031875</v>
      </c>
      <c r="E12" s="227">
        <f t="shared" si="2"/>
        <v>152.94165358301521</v>
      </c>
      <c r="F12" s="228">
        <f t="shared" si="0"/>
        <v>30</v>
      </c>
      <c r="G12" s="228">
        <f t="shared" si="1"/>
        <v>4</v>
      </c>
      <c r="H12" s="229">
        <f>'Table 3.1.1'!I13</f>
        <v>596.33804752406525</v>
      </c>
      <c r="I12" s="230">
        <f>'Table 3.1.1'!J13/1000</f>
        <v>0.11697363672095624</v>
      </c>
      <c r="J12" s="231">
        <f>'Table 3.1.1'!K13/1000</f>
        <v>1.5596484896127499E-2</v>
      </c>
      <c r="K12" s="232"/>
      <c r="L12" s="232"/>
      <c r="M12" s="232"/>
    </row>
    <row r="13" spans="2:22" s="166" customFormat="1" x14ac:dyDescent="0.25">
      <c r="B13" s="216" t="s">
        <v>319</v>
      </c>
      <c r="C13" s="234" t="s">
        <v>320</v>
      </c>
      <c r="D13" s="235">
        <f>SUM(D14:D19)</f>
        <v>78616.918113648208</v>
      </c>
      <c r="E13" s="236"/>
      <c r="F13" s="237"/>
      <c r="G13" s="237"/>
      <c r="H13" s="238">
        <f>SUM(H14:H17)+H19</f>
        <v>4500.4311283045872</v>
      </c>
      <c r="I13" s="239">
        <f>SUM(I14:I19)</f>
        <v>0.30887040055877624</v>
      </c>
      <c r="J13" s="240">
        <f>SUM(J14:J19)</f>
        <v>4.3347858261831157E-2</v>
      </c>
      <c r="N13"/>
      <c r="O13"/>
      <c r="P13"/>
      <c r="Q13"/>
      <c r="R13"/>
      <c r="S13"/>
      <c r="T13"/>
    </row>
    <row r="14" spans="2:22" x14ac:dyDescent="0.25">
      <c r="B14" s="101" t="s">
        <v>321</v>
      </c>
      <c r="C14" s="225" t="s">
        <v>309</v>
      </c>
      <c r="D14" s="241">
        <f>'Table 3.1.1'!E32</f>
        <v>3185.860600752736</v>
      </c>
      <c r="E14" s="227">
        <f t="shared" ref="E14:E19" si="3">H14*1000/D14</f>
        <v>94.600000000000009</v>
      </c>
      <c r="F14" s="228">
        <f t="shared" ref="F14:F19" si="4">I14*1000000/D14</f>
        <v>10</v>
      </c>
      <c r="G14" s="228">
        <f t="shared" ref="G14:G19" si="5">J14*1000000/D14</f>
        <v>1.4999999999999998</v>
      </c>
      <c r="H14" s="242">
        <f>'Table 3.1.1'!I32</f>
        <v>301.38241283120885</v>
      </c>
      <c r="I14" s="228">
        <f>'Table 3.1.1'!J32/1000</f>
        <v>3.1858606007527358E-2</v>
      </c>
      <c r="J14" s="243">
        <f>'Table 3.1.1'!K32/1000</f>
        <v>4.7787909011291034E-3</v>
      </c>
      <c r="N14"/>
      <c r="O14"/>
      <c r="P14"/>
      <c r="Q14"/>
      <c r="R14"/>
      <c r="S14"/>
      <c r="T14"/>
    </row>
    <row r="15" spans="2:22" x14ac:dyDescent="0.25">
      <c r="B15" s="101" t="s">
        <v>322</v>
      </c>
      <c r="C15" s="225" t="s">
        <v>311</v>
      </c>
      <c r="D15" s="241">
        <f>'Table 3.1.1'!E34+'Table 3.1.1'!E35+'Table 3.1.1'!E36+'Table 3.1.1'!E37+'Table 3.1.1'!E38+'Table 3.1.1'!E39</f>
        <v>15018.942134333918</v>
      </c>
      <c r="E15" s="227">
        <f t="shared" si="3"/>
        <v>79.264402482051267</v>
      </c>
      <c r="F15" s="228">
        <f t="shared" si="4"/>
        <v>2.7170646609439886</v>
      </c>
      <c r="G15" s="228">
        <f t="shared" si="5"/>
        <v>0.52926616523599712</v>
      </c>
      <c r="H15" s="242">
        <f>'Table 3.1.1'!I34+'Table 3.1.1'!I35+'Table 3.1.1'!I36+'Table 3.1.1'!I37+'Table 3.1.1'!I38+'Table 3.1.1'!I39</f>
        <v>1190.4674741904817</v>
      </c>
      <c r="I15" s="228">
        <f>('Table 3.1.1'!J34+'Table 3.1.1'!J35+'Table 3.1.1'!J36+'Table 3.1.1'!J37+'Table 3.1.1'!J38+'Table 3.1.1'!J39)/1000</f>
        <v>4.0807436917961369E-2</v>
      </c>
      <c r="J15" s="243">
        <f>('Table 3.1.1'!K34+'Table 3.1.1'!K35+'Table 3.1.1'!K36+'Table 3.1.1'!K37+'Table 3.1.1'!K38+'Table 3.1.1'!K39)/1000</f>
        <v>7.9490179093402551E-3</v>
      </c>
      <c r="N15"/>
      <c r="O15"/>
      <c r="P15"/>
      <c r="Q15"/>
      <c r="R15"/>
      <c r="S15"/>
      <c r="T15"/>
    </row>
    <row r="16" spans="2:22" x14ac:dyDescent="0.25">
      <c r="B16" s="101" t="s">
        <v>323</v>
      </c>
      <c r="C16" s="225" t="s">
        <v>313</v>
      </c>
      <c r="D16" s="241">
        <f>'Table 3.1.1'!E40</f>
        <v>50272.186058232677</v>
      </c>
      <c r="E16" s="227">
        <f t="shared" si="3"/>
        <v>56.179095804435107</v>
      </c>
      <c r="F16" s="228">
        <f t="shared" si="4"/>
        <v>1</v>
      </c>
      <c r="G16" s="228">
        <f t="shared" si="5"/>
        <v>0.1</v>
      </c>
      <c r="H16" s="242">
        <f>'Table 3.1.1'!I40</f>
        <v>2824.2459568638405</v>
      </c>
      <c r="I16" s="228">
        <f>'Table 3.1.1'!J40/1000</f>
        <v>5.0272186058232679E-2</v>
      </c>
      <c r="J16" s="243">
        <f>'Table 3.1.1'!K40/1000</f>
        <v>5.0272186058232683E-3</v>
      </c>
      <c r="N16"/>
      <c r="O16"/>
      <c r="P16"/>
      <c r="Q16"/>
      <c r="R16"/>
      <c r="S16"/>
      <c r="T16"/>
    </row>
    <row r="17" spans="2:22" x14ac:dyDescent="0.25">
      <c r="B17" s="101" t="s">
        <v>324</v>
      </c>
      <c r="C17" s="225" t="s">
        <v>315</v>
      </c>
      <c r="D17" s="241">
        <f>'Table 3.1.1'!E33</f>
        <v>0</v>
      </c>
      <c r="E17" s="227"/>
      <c r="F17" s="228"/>
      <c r="G17" s="228"/>
      <c r="H17" s="242">
        <f>'Table 3.1.1'!I33</f>
        <v>0</v>
      </c>
      <c r="I17" s="228">
        <f>'Table 3.1.1'!J33/1000</f>
        <v>0</v>
      </c>
      <c r="J17" s="243">
        <f>'Table 3.1.1'!K33/1000</f>
        <v>0</v>
      </c>
      <c r="N17"/>
      <c r="O17"/>
      <c r="P17"/>
      <c r="Q17"/>
      <c r="R17"/>
      <c r="S17"/>
      <c r="T17"/>
      <c r="V17" s="233"/>
    </row>
    <row r="18" spans="2:22" x14ac:dyDescent="0.25">
      <c r="B18" s="101" t="s">
        <v>325</v>
      </c>
      <c r="C18" s="225" t="s">
        <v>282</v>
      </c>
      <c r="D18" s="241">
        <f>'Table 3.1.1'!E41+'Table 3.1.1'!E42+'Table 3.1.1'!E43</f>
        <v>7896.0082320336733</v>
      </c>
      <c r="E18" s="227">
        <f t="shared" si="3"/>
        <v>102.96455347686866</v>
      </c>
      <c r="F18" s="228">
        <f t="shared" si="4"/>
        <v>22.695063511099566</v>
      </c>
      <c r="G18" s="228">
        <f t="shared" si="5"/>
        <v>3.0707260529687357</v>
      </c>
      <c r="H18" s="242">
        <f>'Table 3.1.1'!I41+'Table 3.1.1'!I43+'Table 3.1.1'!I42</f>
        <v>813.00896186102636</v>
      </c>
      <c r="I18" s="228">
        <f>('Table 3.1.1'!J41+'Table 3.1.1'!J43+'Table 3.1.1'!J42)/1000</f>
        <v>0.1792004083101692</v>
      </c>
      <c r="J18" s="243">
        <f>('Table 3.1.1'!K41+'Table 3.1.1'!K43+'Table 3.1.1'!K42)/1000</f>
        <v>2.4246478192561406E-2</v>
      </c>
      <c r="N18"/>
      <c r="O18"/>
      <c r="P18"/>
      <c r="Q18"/>
      <c r="R18"/>
      <c r="S18"/>
      <c r="T18"/>
    </row>
    <row r="19" spans="2:22" x14ac:dyDescent="0.25">
      <c r="B19" s="101" t="s">
        <v>326</v>
      </c>
      <c r="C19" s="225" t="s">
        <v>318</v>
      </c>
      <c r="D19" s="241">
        <f>'Table 3.1.1'!E44</f>
        <v>2243.9210882952116</v>
      </c>
      <c r="E19" s="227">
        <f t="shared" si="3"/>
        <v>82.14873748483852</v>
      </c>
      <c r="F19" s="228">
        <f t="shared" si="4"/>
        <v>3</v>
      </c>
      <c r="G19" s="228">
        <f t="shared" si="5"/>
        <v>0.6</v>
      </c>
      <c r="H19" s="242">
        <f>'Table 3.1.1'!I44</f>
        <v>184.33528441905651</v>
      </c>
      <c r="I19" s="228">
        <f>'Table 3.1.1'!J44/1000</f>
        <v>6.7317632648856342E-3</v>
      </c>
      <c r="J19" s="243">
        <f>'Table 3.1.1'!K44/1000</f>
        <v>1.3463526529771269E-3</v>
      </c>
      <c r="N19"/>
      <c r="O19"/>
      <c r="P19"/>
      <c r="Q19"/>
      <c r="R19"/>
      <c r="S19"/>
      <c r="T19"/>
    </row>
    <row r="20" spans="2:22" s="166" customFormat="1" x14ac:dyDescent="0.25">
      <c r="B20" s="216" t="s">
        <v>327</v>
      </c>
      <c r="C20" s="234" t="s">
        <v>328</v>
      </c>
      <c r="D20" s="235">
        <f>SUM(D21:D24)</f>
        <v>147405.78332795063</v>
      </c>
      <c r="E20" s="236"/>
      <c r="F20" s="237"/>
      <c r="G20" s="237"/>
      <c r="H20" s="238">
        <f>SUM(H21:H23)</f>
        <v>10169.196791366086</v>
      </c>
      <c r="I20" s="239">
        <f>SUM(I21:I24)</f>
        <v>0.2797878746611816</v>
      </c>
      <c r="J20" s="240">
        <f>SUM(J21:J24)</f>
        <v>0.40083601758752979</v>
      </c>
      <c r="N20"/>
      <c r="O20"/>
      <c r="P20"/>
      <c r="Q20"/>
      <c r="R20"/>
      <c r="S20"/>
      <c r="T20"/>
    </row>
    <row r="21" spans="2:22" x14ac:dyDescent="0.25">
      <c r="B21" s="101" t="s">
        <v>329</v>
      </c>
      <c r="C21" s="225" t="s">
        <v>309</v>
      </c>
      <c r="D21" s="241" t="s">
        <v>330</v>
      </c>
      <c r="E21" s="227" t="s">
        <v>330</v>
      </c>
      <c r="F21" s="228" t="s">
        <v>330</v>
      </c>
      <c r="G21" s="228" t="s">
        <v>330</v>
      </c>
      <c r="H21" s="242" t="s">
        <v>330</v>
      </c>
      <c r="I21" s="228" t="s">
        <v>330</v>
      </c>
      <c r="J21" s="243" t="s">
        <v>330</v>
      </c>
      <c r="N21"/>
      <c r="O21"/>
      <c r="P21"/>
      <c r="Q21"/>
      <c r="R21"/>
      <c r="S21"/>
      <c r="T21"/>
    </row>
    <row r="22" spans="2:22" x14ac:dyDescent="0.25">
      <c r="B22" s="101" t="s">
        <v>331</v>
      </c>
      <c r="C22" s="225" t="s">
        <v>311</v>
      </c>
      <c r="D22" s="241">
        <f>'Table 3.1.1'!E53+'Table 3.1.1'!E56+'Table 3.1.1'!E57+'Table 3.1.1'!E58+'Table 3.1.1'!E63+'Table 3.1.1'!E64+'Table 3.1.1'!E65</f>
        <v>137472.01534889985</v>
      </c>
      <c r="E22" s="227">
        <f>H22*1000/D22</f>
        <v>72.898845831145621</v>
      </c>
      <c r="F22" s="228">
        <f>I22*1000000/D22</f>
        <v>1.949922061019324</v>
      </c>
      <c r="G22" s="228">
        <f>J22*1000000/D22</f>
        <v>2.7702213077679394</v>
      </c>
      <c r="H22" s="242">
        <f>'Table 3.1.1'!I53+'Table 3.1.1'!I56+'Table 3.1.1'!I57+'Table 3.1.1'!I58+'Table 3.1.1'!I63+'Table 3.1.1'!I65</f>
        <v>10021.551253016334</v>
      </c>
      <c r="I22" s="244">
        <f>('Table 3.1.1'!J53+'Table 3.1.1'!J56+'Table 3.1.1'!J57+'Table 3.1.1'!J58+'Table 3.1.1'!J63+'Table 3.1.1'!J65)/1000</f>
        <v>0.26805971550160695</v>
      </c>
      <c r="J22" s="245">
        <f>('Table 3.1.1'!K53+'Table 3.1.1'!K56+'Table 3.1.1'!K57+'Table 3.1.1'!K58+'Table 3.1.1'!K63+'Table 3.1.1'!K65)/1000</f>
        <v>0.38082790614132356</v>
      </c>
      <c r="N22"/>
      <c r="O22"/>
      <c r="P22"/>
      <c r="Q22"/>
      <c r="R22"/>
      <c r="S22"/>
      <c r="T22"/>
    </row>
    <row r="23" spans="2:22" x14ac:dyDescent="0.25">
      <c r="B23" s="101" t="s">
        <v>332</v>
      </c>
      <c r="C23" s="225" t="s">
        <v>313</v>
      </c>
      <c r="D23" s="241">
        <f>'Table 3.1.1'!E66</f>
        <v>2628.1223689274298</v>
      </c>
      <c r="E23" s="227">
        <f>H23*1000/D23</f>
        <v>56.1790958044351</v>
      </c>
      <c r="F23" s="228">
        <f>I23*1000000/D23</f>
        <v>1</v>
      </c>
      <c r="G23" s="228">
        <f>J23*1000000/D23</f>
        <v>0.1</v>
      </c>
      <c r="H23" s="242">
        <f>'Table 3.1.1'!I66</f>
        <v>147.64553834975302</v>
      </c>
      <c r="I23" s="244">
        <f>'Table 3.1.1'!J66/1000</f>
        <v>2.6281223689274299E-3</v>
      </c>
      <c r="J23" s="245">
        <f>'Table 3.1.1'!K66/1000</f>
        <v>2.6281223689274296E-4</v>
      </c>
      <c r="N23"/>
      <c r="O23"/>
      <c r="P23"/>
      <c r="Q23"/>
      <c r="R23"/>
      <c r="S23"/>
      <c r="T23"/>
    </row>
    <row r="24" spans="2:22" x14ac:dyDescent="0.25">
      <c r="B24" s="101" t="s">
        <v>333</v>
      </c>
      <c r="C24" s="225" t="s">
        <v>282</v>
      </c>
      <c r="D24" s="241">
        <f>'Table 3.1.1'!E59+'Table 3.1.1'!E67</f>
        <v>7305.6456101233453</v>
      </c>
      <c r="E24" s="227">
        <f>H24*1000/D24</f>
        <v>65.348821850183327</v>
      </c>
      <c r="F24" s="228">
        <f>I24*1000000/D24</f>
        <v>1.2456170578596619</v>
      </c>
      <c r="G24" s="228">
        <f>J24*1000000/D24</f>
        <v>2.7027452826280896</v>
      </c>
      <c r="H24" s="242">
        <f>'Table 3.1.1'!I59</f>
        <v>477.41533347652432</v>
      </c>
      <c r="I24" s="244">
        <f>'Table 3.1.1'!J59/1000</f>
        <v>9.1000367906471959E-3</v>
      </c>
      <c r="J24" s="245">
        <f>'Table 3.1.1'!K59/1000</f>
        <v>1.9745299209313481E-2</v>
      </c>
      <c r="N24"/>
      <c r="O24"/>
      <c r="P24"/>
      <c r="Q24"/>
      <c r="R24"/>
      <c r="S24"/>
      <c r="T24"/>
    </row>
    <row r="25" spans="2:22" s="166" customFormat="1" x14ac:dyDescent="0.25">
      <c r="B25" s="216" t="s">
        <v>334</v>
      </c>
      <c r="C25" s="234" t="s">
        <v>335</v>
      </c>
      <c r="D25" s="235">
        <f>SUM(D26:D30)</f>
        <v>136372.87008519875</v>
      </c>
      <c r="E25" s="236"/>
      <c r="F25" s="237"/>
      <c r="G25" s="237"/>
      <c r="H25" s="238">
        <f>SUM(H26:H29)</f>
        <v>9365.0475221130619</v>
      </c>
      <c r="I25" s="239">
        <f>SUM(I26:I30)</f>
        <v>6.2767330236327465</v>
      </c>
      <c r="J25" s="240">
        <f>SUM(J26:J30)</f>
        <v>0.26354415428088623</v>
      </c>
      <c r="N25"/>
      <c r="O25"/>
      <c r="P25"/>
      <c r="Q25"/>
      <c r="R25"/>
      <c r="S25"/>
      <c r="T25"/>
    </row>
    <row r="26" spans="2:22" x14ac:dyDescent="0.25">
      <c r="B26" s="101" t="s">
        <v>336</v>
      </c>
      <c r="C26" s="225" t="s">
        <v>309</v>
      </c>
      <c r="D26" s="226">
        <f>'Table 3.1.1'!E71+'Table 3.1.1'!E72+'Table 3.1.1'!E73+'Table 3.1.1'!E92+'Table 3.1.1'!E93+'Table 3.1.1'!E94</f>
        <v>8186.1155881895902</v>
      </c>
      <c r="E26" s="227">
        <f>H26*1000/D26</f>
        <v>96.511303317043925</v>
      </c>
      <c r="F26" s="228">
        <f>I26*1000000/D26</f>
        <v>299.24960912320262</v>
      </c>
      <c r="G26" s="228">
        <f>J26*1000000/D26</f>
        <v>1.5000000000000002</v>
      </c>
      <c r="H26" s="229">
        <f>SUM('Table 3.1.1'!I71:I73,'Table 3.1.1'!I92:I94)</f>
        <v>790.05268452014695</v>
      </c>
      <c r="I26" s="246">
        <f>SUM('Table 3.1.1'!J71:J73,'Table 3.1.1'!J92:J94)/1000</f>
        <v>2.4496918900030908</v>
      </c>
      <c r="J26" s="247">
        <f>SUM('Table 3.1.1'!K71:K73,'Table 3.1.1'!K92:K94)/1000</f>
        <v>1.2279173382284387E-2</v>
      </c>
    </row>
    <row r="27" spans="2:22" x14ac:dyDescent="0.25">
      <c r="B27" s="101" t="s">
        <v>337</v>
      </c>
      <c r="C27" s="225" t="s">
        <v>311</v>
      </c>
      <c r="D27" s="226">
        <f>'Table 3.1.1'!E75+'Table 3.1.1'!E76+'Table 3.1.1'!E77+'Table 3.1.1'!E78+'Table 3.1.1'!E79+'Table 3.1.1'!E97+'Table 3.1.1'!E98+'Table 3.1.1'!E99+'Table 3.1.1'!E100+'Table 3.1.1'!E106+'Table 3.1.1'!E111</f>
        <v>74912.963467341586</v>
      </c>
      <c r="E27" s="227">
        <f>H27*1000/D27</f>
        <v>71.60086634943805</v>
      </c>
      <c r="F27" s="228">
        <f>I27*1000000/D27</f>
        <v>9.1112239096046768</v>
      </c>
      <c r="G27" s="228">
        <f>J27*1000000/D27</f>
        <v>3.0513539494613409</v>
      </c>
      <c r="H27" s="229">
        <f>SUM('Table 3.1.1'!I75:I79,'Table 3.1.1'!I97:I100,'Table 3.1.1'!I106,'Table 3.1.1'!I111)</f>
        <v>5363.8330850654602</v>
      </c>
      <c r="I27" s="246">
        <f>SUM('Table 3.1.1'!J75:J79,'Table 3.1.1'!J97:J100,'Table 3.1.1'!J106,'Table 3.1.1'!J111)/1000</f>
        <v>0.68254878388298434</v>
      </c>
      <c r="J27" s="247">
        <f>SUM('Table 3.1.1'!K75:K79,'Table 3.1.1'!K97:K100,'Table 3.1.1'!K106,'Table 3.1.1'!K111)/1000</f>
        <v>0.2285859669419259</v>
      </c>
    </row>
    <row r="28" spans="2:22" x14ac:dyDescent="0.25">
      <c r="B28" s="101" t="s">
        <v>338</v>
      </c>
      <c r="C28" s="225" t="s">
        <v>313</v>
      </c>
      <c r="D28" s="226">
        <f>'Table 3.1.1'!E80+'Table 3.1.1'!E101</f>
        <v>42719.878189506744</v>
      </c>
      <c r="E28" s="227">
        <f>H28*1000/D28</f>
        <v>56.179095804435107</v>
      </c>
      <c r="F28" s="228">
        <f>I28*1000000/D28</f>
        <v>5</v>
      </c>
      <c r="G28" s="228">
        <f>J28*1000000/D28</f>
        <v>0.1</v>
      </c>
      <c r="H28" s="229">
        <f>'Table 3.1.1'!I80+'Table 3.1.1'!I101</f>
        <v>2399.9641295620972</v>
      </c>
      <c r="I28" s="246">
        <f>('Table 3.1.1'!J80+'Table 3.1.1'!J101)/1000</f>
        <v>0.21359939094753372</v>
      </c>
      <c r="J28" s="247">
        <f>('Table 3.1.1'!K80+'Table 3.1.1'!K101)/1000</f>
        <v>4.2719878189506743E-3</v>
      </c>
    </row>
    <row r="29" spans="2:22" x14ac:dyDescent="0.25">
      <c r="B29" s="101" t="s">
        <v>339</v>
      </c>
      <c r="C29" s="225" t="s">
        <v>315</v>
      </c>
      <c r="D29" s="226">
        <f>'Table 3.1.1'!E74+'Table 3.1.1'!E95+'Table 3.1.1'!E96</f>
        <v>7927.5291124345204</v>
      </c>
      <c r="E29" s="227">
        <f>H29*1000/D29</f>
        <v>102.32666590816723</v>
      </c>
      <c r="F29" s="228">
        <f>I29*1000000/D29</f>
        <v>299.99999999999994</v>
      </c>
      <c r="G29" s="228">
        <f>J29*1000000/D29</f>
        <v>1.4</v>
      </c>
      <c r="H29" s="229">
        <f>'Table 3.1.1'!I74+'Table 3.1.1'!I95+'Table 3.1.1'!I96</f>
        <v>811.19762296535669</v>
      </c>
      <c r="I29" s="246">
        <f>('Table 3.1.1'!J74+'Table 3.1.1'!J95+'Table 3.1.1'!J96)/1000</f>
        <v>2.3782587337303558</v>
      </c>
      <c r="J29" s="247">
        <f>('Table 3.1.1'!K74+'Table 3.1.1'!K95+'Table 3.1.1'!K96)/1000</f>
        <v>1.1098540757408328E-2</v>
      </c>
    </row>
    <row r="30" spans="2:22" x14ac:dyDescent="0.25">
      <c r="B30" s="101" t="s">
        <v>340</v>
      </c>
      <c r="C30" s="225" t="s">
        <v>282</v>
      </c>
      <c r="D30" s="226">
        <f>'Table 3.1.1'!E81+'Table 3.1.1'!E82+'Table 3.1.1'!E102+'Table 3.1.1'!E107</f>
        <v>2626.3837277263337</v>
      </c>
      <c r="E30" s="227">
        <f>H30*1000/D30</f>
        <v>95.535321467718774</v>
      </c>
      <c r="F30" s="228">
        <f>I30*1000000/D30</f>
        <v>210.41640611564341</v>
      </c>
      <c r="G30" s="228">
        <f>J30*1000000/D30</f>
        <v>2.7827180404608889</v>
      </c>
      <c r="H30" s="229">
        <f>'Table 3.1.1'!I82+'Table 3.1.1'!I81+'Table 3.1.1'!I102+'Table 3.1.1'!I107</f>
        <v>250.91241372592086</v>
      </c>
      <c r="I30" s="246">
        <f>('Table 3.1.1'!J82+'Table 3.1.1'!J81++'Table 3.1.1'!J102+'Table 3.1.1'!J107)/1000</f>
        <v>0.55263422506878168</v>
      </c>
      <c r="J30" s="247">
        <f>('Table 3.1.1'!K82+'Table 3.1.1'!K102+'Table 3.1.1'!K107+'Table 3.1.1'!K81)/1000</f>
        <v>7.308485380316988E-3</v>
      </c>
    </row>
    <row r="31" spans="2:22" s="166" customFormat="1" ht="17.25" x14ac:dyDescent="0.25">
      <c r="B31" s="216" t="s">
        <v>341</v>
      </c>
      <c r="C31" s="248" t="s">
        <v>342</v>
      </c>
      <c r="D31" s="235" t="s">
        <v>68</v>
      </c>
      <c r="E31" s="236" t="s">
        <v>68</v>
      </c>
      <c r="F31" s="237" t="s">
        <v>68</v>
      </c>
      <c r="G31" s="237" t="s">
        <v>68</v>
      </c>
      <c r="H31" s="238" t="s">
        <v>68</v>
      </c>
      <c r="I31" s="249" t="s">
        <v>68</v>
      </c>
      <c r="J31" s="250" t="s">
        <v>68</v>
      </c>
    </row>
    <row r="32" spans="2:22" x14ac:dyDescent="0.25">
      <c r="B32" s="123"/>
      <c r="C32" s="248"/>
      <c r="D32" s="241"/>
      <c r="E32" s="236"/>
      <c r="F32" s="237"/>
      <c r="G32" s="237"/>
      <c r="H32" s="251"/>
      <c r="I32" s="252"/>
      <c r="J32" s="253"/>
    </row>
    <row r="33" spans="2:10" s="166" customFormat="1" ht="15.75" thickBot="1" x14ac:dyDescent="0.3">
      <c r="B33" s="216" t="s">
        <v>343</v>
      </c>
      <c r="C33" s="254" t="s">
        <v>344</v>
      </c>
      <c r="D33" s="255">
        <f>D6+D13+D20+D25</f>
        <v>499712.1720683832</v>
      </c>
      <c r="E33" s="256"/>
      <c r="F33" s="257"/>
      <c r="G33" s="257"/>
      <c r="H33" s="258">
        <f>H6+H13+H20+H25</f>
        <v>32547.820094465271</v>
      </c>
      <c r="I33" s="259">
        <f>I6+I13+I20+I25</f>
        <v>7.2952560689333659</v>
      </c>
      <c r="J33" s="260">
        <f>J6+J13+J20+J25</f>
        <v>1.1232227865608695</v>
      </c>
    </row>
    <row r="34" spans="2:10" x14ac:dyDescent="0.25">
      <c r="B34" s="101"/>
      <c r="C34" s="123"/>
      <c r="D34" s="261"/>
      <c r="E34" s="262"/>
      <c r="F34" s="263"/>
      <c r="G34" s="264"/>
      <c r="H34" s="265"/>
      <c r="I34" s="263"/>
      <c r="J34" s="264"/>
    </row>
    <row r="35" spans="2:10" x14ac:dyDescent="0.25">
      <c r="B35" s="101"/>
      <c r="C35" s="248" t="s">
        <v>345</v>
      </c>
      <c r="D35" s="261"/>
      <c r="E35" s="262"/>
      <c r="F35" s="263"/>
      <c r="G35" s="264"/>
      <c r="H35" s="265"/>
      <c r="I35" s="263"/>
      <c r="J35" s="264"/>
    </row>
    <row r="36" spans="2:10" x14ac:dyDescent="0.25">
      <c r="B36" s="101" t="s">
        <v>346</v>
      </c>
      <c r="C36" s="266" t="s">
        <v>347</v>
      </c>
      <c r="D36" s="261">
        <v>46495.985109757261</v>
      </c>
      <c r="E36" s="227">
        <f>H36*1000/D36</f>
        <v>71.400000000000006</v>
      </c>
      <c r="F36" s="228">
        <f>I36*1000000/D36</f>
        <v>0.53777836864385253</v>
      </c>
      <c r="G36" s="243">
        <f>J36*1000000/D36</f>
        <v>1.9410622568417033</v>
      </c>
      <c r="H36" s="265">
        <v>3319.8133368366684</v>
      </c>
      <c r="I36" s="267">
        <v>2.5004535020814119E-2</v>
      </c>
      <c r="J36" s="268">
        <v>9.0251601791223657E-2</v>
      </c>
    </row>
    <row r="37" spans="2:10" x14ac:dyDescent="0.25">
      <c r="B37" s="101" t="s">
        <v>348</v>
      </c>
      <c r="C37" s="266" t="s">
        <v>349</v>
      </c>
      <c r="D37" s="261">
        <v>5950.0742806999851</v>
      </c>
      <c r="E37" s="227">
        <f>H37*1000/D37</f>
        <v>73.494560383006302</v>
      </c>
      <c r="F37" s="228">
        <f>I37*1000000/D37</f>
        <v>7.0000000000000018</v>
      </c>
      <c r="G37" s="243">
        <f>J37*1000000/D37</f>
        <v>2</v>
      </c>
      <c r="H37" s="265">
        <v>437.29809350627784</v>
      </c>
      <c r="I37" s="267">
        <v>4.1650519964899907E-2</v>
      </c>
      <c r="J37" s="268">
        <v>1.1900148561399971E-2</v>
      </c>
    </row>
    <row r="38" spans="2:10" ht="18.75" thickBot="1" x14ac:dyDescent="0.3">
      <c r="B38" s="108" t="s">
        <v>350</v>
      </c>
      <c r="C38" s="269" t="s">
        <v>351</v>
      </c>
      <c r="D38" s="270">
        <f>D11+D18+D24+D30</f>
        <v>27246.48919902982</v>
      </c>
      <c r="E38" s="271">
        <f>H38*1000/D38</f>
        <v>99.12981688685413</v>
      </c>
      <c r="F38" s="272"/>
      <c r="G38" s="273"/>
      <c r="H38" s="274">
        <f>H11+H18+H24+H30</f>
        <v>2700.9394851094748</v>
      </c>
      <c r="I38" s="272" t="s">
        <v>7</v>
      </c>
      <c r="J38" s="273" t="s">
        <v>7</v>
      </c>
    </row>
    <row r="40" spans="2:10" x14ac:dyDescent="0.25">
      <c r="D40" s="201"/>
      <c r="E40" s="149"/>
      <c r="F40" s="149"/>
      <c r="G40" s="149"/>
      <c r="H40" s="201"/>
      <c r="I40" s="201"/>
      <c r="J40" s="201"/>
    </row>
  </sheetData>
  <mergeCells count="3">
    <mergeCell ref="E3:G3"/>
    <mergeCell ref="H3:J3"/>
    <mergeCell ref="H5:J5"/>
  </mergeCells>
  <pageMargins left="0.48" right="0.27" top="0.77" bottom="1" header="0.39" footer="0.5"/>
  <pageSetup paperSize="9" scale="85"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2C88E-D062-48EC-BF3F-DBDA5E7B4C52}">
  <dimension ref="B1:E32"/>
  <sheetViews>
    <sheetView zoomScale="75" zoomScaleNormal="75" workbookViewId="0">
      <pane ySplit="1" topLeftCell="A2" activePane="bottomLeft" state="frozen"/>
      <selection activeCell="M17" sqref="M17"/>
      <selection pane="bottomLeft" activeCell="M17" sqref="M17"/>
    </sheetView>
  </sheetViews>
  <sheetFormatPr defaultRowHeight="15" x14ac:dyDescent="0.25"/>
  <cols>
    <col min="1" max="1" width="9.140625" style="94"/>
    <col min="2" max="2" width="4.85546875" style="94" customWidth="1"/>
    <col min="3" max="3" width="53.7109375" style="94" customWidth="1"/>
    <col min="4" max="4" width="48.85546875" style="94" customWidth="1"/>
    <col min="5" max="16384" width="9.140625" style="94"/>
  </cols>
  <sheetData>
    <row r="1" spans="2:5" x14ac:dyDescent="0.25">
      <c r="B1" s="202" t="s">
        <v>352</v>
      </c>
    </row>
    <row r="3" spans="2:5" ht="15" customHeight="1" x14ac:dyDescent="0.25">
      <c r="B3" s="422" t="s">
        <v>353</v>
      </c>
      <c r="C3" s="423"/>
      <c r="D3" s="275" t="s">
        <v>354</v>
      </c>
    </row>
    <row r="4" spans="2:5" ht="15" customHeight="1" x14ac:dyDescent="0.25">
      <c r="B4" s="276" t="s">
        <v>306</v>
      </c>
      <c r="C4" s="277" t="s">
        <v>355</v>
      </c>
      <c r="D4" s="278"/>
    </row>
    <row r="5" spans="2:5" x14ac:dyDescent="0.25">
      <c r="B5" s="279" t="s">
        <v>308</v>
      </c>
      <c r="C5" s="280" t="s">
        <v>356</v>
      </c>
      <c r="D5" s="281" t="s">
        <v>357</v>
      </c>
      <c r="E5" s="149"/>
    </row>
    <row r="6" spans="2:5" x14ac:dyDescent="0.25">
      <c r="B6" s="279" t="s">
        <v>310</v>
      </c>
      <c r="C6" s="280" t="s">
        <v>358</v>
      </c>
      <c r="D6" s="281" t="s">
        <v>359</v>
      </c>
    </row>
    <row r="7" spans="2:5" x14ac:dyDescent="0.25">
      <c r="B7" s="279" t="s">
        <v>312</v>
      </c>
      <c r="C7" s="280" t="s">
        <v>360</v>
      </c>
      <c r="D7" s="281" t="s">
        <v>361</v>
      </c>
    </row>
    <row r="8" spans="2:5" x14ac:dyDescent="0.25">
      <c r="B8" s="279" t="s">
        <v>314</v>
      </c>
      <c r="C8" s="280" t="s">
        <v>362</v>
      </c>
      <c r="D8" s="281">
        <v>5</v>
      </c>
    </row>
    <row r="9" spans="2:5" x14ac:dyDescent="0.25">
      <c r="B9" s="279" t="s">
        <v>316</v>
      </c>
      <c r="C9" s="280" t="s">
        <v>363</v>
      </c>
      <c r="D9" s="281">
        <v>6</v>
      </c>
    </row>
    <row r="10" spans="2:5" x14ac:dyDescent="0.25">
      <c r="B10" s="276" t="s">
        <v>317</v>
      </c>
      <c r="C10" s="277" t="s">
        <v>364</v>
      </c>
      <c r="D10" s="281"/>
    </row>
    <row r="11" spans="2:5" ht="15" customHeight="1" x14ac:dyDescent="0.25">
      <c r="B11" s="279" t="s">
        <v>319</v>
      </c>
      <c r="C11" s="280" t="s">
        <v>356</v>
      </c>
      <c r="D11" s="281" t="s">
        <v>365</v>
      </c>
    </row>
    <row r="12" spans="2:5" x14ac:dyDescent="0.25">
      <c r="B12" s="279" t="s">
        <v>321</v>
      </c>
      <c r="C12" s="280" t="s">
        <v>358</v>
      </c>
      <c r="D12" s="281" t="s">
        <v>366</v>
      </c>
    </row>
    <row r="13" spans="2:5" x14ac:dyDescent="0.25">
      <c r="B13" s="279" t="s">
        <v>322</v>
      </c>
      <c r="C13" s="280" t="s">
        <v>360</v>
      </c>
      <c r="D13" s="281">
        <v>24</v>
      </c>
    </row>
    <row r="14" spans="2:5" x14ac:dyDescent="0.25">
      <c r="B14" s="279" t="s">
        <v>323</v>
      </c>
      <c r="C14" s="280" t="s">
        <v>362</v>
      </c>
      <c r="D14" s="281" t="s">
        <v>367</v>
      </c>
    </row>
    <row r="15" spans="2:5" x14ac:dyDescent="0.25">
      <c r="B15" s="279" t="s">
        <v>324</v>
      </c>
      <c r="C15" s="280" t="s">
        <v>363</v>
      </c>
      <c r="D15" s="281">
        <v>27</v>
      </c>
    </row>
    <row r="16" spans="2:5" x14ac:dyDescent="0.25">
      <c r="B16" s="276" t="s">
        <v>325</v>
      </c>
      <c r="C16" s="277" t="s">
        <v>368</v>
      </c>
      <c r="D16" s="281"/>
    </row>
    <row r="17" spans="2:4" x14ac:dyDescent="0.25">
      <c r="B17" s="279" t="s">
        <v>326</v>
      </c>
      <c r="C17" s="280" t="s">
        <v>356</v>
      </c>
      <c r="D17" s="281" t="s">
        <v>68</v>
      </c>
    </row>
    <row r="18" spans="2:4" ht="15" customHeight="1" x14ac:dyDescent="0.25">
      <c r="B18" s="279" t="s">
        <v>327</v>
      </c>
      <c r="C18" s="280" t="s">
        <v>358</v>
      </c>
      <c r="D18" s="281" t="s">
        <v>369</v>
      </c>
    </row>
    <row r="19" spans="2:4" x14ac:dyDescent="0.25">
      <c r="B19" s="279" t="s">
        <v>329</v>
      </c>
      <c r="C19" s="280" t="s">
        <v>360</v>
      </c>
      <c r="D19" s="281">
        <v>36</v>
      </c>
    </row>
    <row r="20" spans="2:4" x14ac:dyDescent="0.25">
      <c r="B20" s="279" t="s">
        <v>331</v>
      </c>
      <c r="C20" s="280" t="s">
        <v>362</v>
      </c>
      <c r="D20" s="281" t="s">
        <v>370</v>
      </c>
    </row>
    <row r="21" spans="2:4" x14ac:dyDescent="0.25">
      <c r="B21" s="276" t="s">
        <v>332</v>
      </c>
      <c r="C21" s="277" t="s">
        <v>371</v>
      </c>
      <c r="D21" s="281"/>
    </row>
    <row r="22" spans="2:4" x14ac:dyDescent="0.25">
      <c r="B22" s="279" t="s">
        <v>333</v>
      </c>
      <c r="C22" s="280" t="s">
        <v>356</v>
      </c>
      <c r="D22" s="281" t="s">
        <v>372</v>
      </c>
    </row>
    <row r="23" spans="2:4" ht="15" customHeight="1" x14ac:dyDescent="0.25">
      <c r="B23" s="279" t="s">
        <v>334</v>
      </c>
      <c r="C23" s="280" t="s">
        <v>358</v>
      </c>
      <c r="D23" s="281" t="s">
        <v>373</v>
      </c>
    </row>
    <row r="24" spans="2:4" x14ac:dyDescent="0.25">
      <c r="B24" s="279" t="s">
        <v>336</v>
      </c>
      <c r="C24" s="280" t="s">
        <v>360</v>
      </c>
      <c r="D24" s="281" t="s">
        <v>374</v>
      </c>
    </row>
    <row r="25" spans="2:4" x14ac:dyDescent="0.25">
      <c r="B25" s="279" t="s">
        <v>337</v>
      </c>
      <c r="C25" s="280" t="s">
        <v>362</v>
      </c>
      <c r="D25" s="281" t="s">
        <v>375</v>
      </c>
    </row>
    <row r="26" spans="2:4" x14ac:dyDescent="0.25">
      <c r="B26" s="276" t="s">
        <v>338</v>
      </c>
      <c r="C26" s="277" t="s">
        <v>376</v>
      </c>
      <c r="D26" s="282" t="s">
        <v>68</v>
      </c>
    </row>
    <row r="27" spans="2:4" x14ac:dyDescent="0.25">
      <c r="B27" s="283"/>
      <c r="C27" s="284"/>
      <c r="D27" s="285"/>
    </row>
    <row r="28" spans="2:4" x14ac:dyDescent="0.25">
      <c r="B28" s="276" t="s">
        <v>339</v>
      </c>
      <c r="C28" s="277" t="s">
        <v>377</v>
      </c>
      <c r="D28" s="285"/>
    </row>
    <row r="29" spans="2:4" ht="14.25" customHeight="1" x14ac:dyDescent="0.25">
      <c r="B29" s="286"/>
      <c r="C29" s="287"/>
      <c r="D29" s="288"/>
    </row>
    <row r="30" spans="2:4" ht="14.25" customHeight="1" x14ac:dyDescent="0.25">
      <c r="B30" s="289"/>
      <c r="C30" s="289"/>
      <c r="D30" s="289"/>
    </row>
    <row r="31" spans="2:4" ht="15" customHeight="1" x14ac:dyDescent="0.25">
      <c r="B31" s="289"/>
      <c r="C31" s="289"/>
      <c r="D31" s="289"/>
    </row>
    <row r="32" spans="2:4" x14ac:dyDescent="0.25">
      <c r="B32" s="289"/>
      <c r="C32" s="289"/>
      <c r="D32" s="289"/>
    </row>
  </sheetData>
  <mergeCells count="1">
    <mergeCell ref="B3:C3"/>
  </mergeCells>
  <pageMargins left="0.91" right="0.75" top="0.86" bottom="1" header="0.5" footer="0.5"/>
  <pageSetup paperSize="9" scale="103"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C14980-42AF-4C91-9D9B-4F47E92E73BC}">
  <dimension ref="B1:T67"/>
  <sheetViews>
    <sheetView zoomScale="75" zoomScaleNormal="75" workbookViewId="0">
      <pane ySplit="1" topLeftCell="A2" activePane="bottomLeft" state="frozen"/>
      <selection activeCell="M17" sqref="M17"/>
      <selection pane="bottomLeft" activeCell="I1" sqref="I1"/>
    </sheetView>
  </sheetViews>
  <sheetFormatPr defaultRowHeight="15" x14ac:dyDescent="0.25"/>
  <cols>
    <col min="1" max="1" width="5.7109375" style="94" customWidth="1"/>
    <col min="2" max="2" width="49.140625" style="94" customWidth="1"/>
    <col min="3" max="3" width="13.28515625" style="94" bestFit="1" customWidth="1"/>
    <col min="4" max="4" width="30" style="94" bestFit="1" customWidth="1"/>
    <col min="5" max="5" width="5.42578125" style="94" bestFit="1" customWidth="1"/>
    <col min="6" max="6" width="12.140625" style="94" bestFit="1" customWidth="1"/>
    <col min="7" max="7" width="9.85546875" style="94" bestFit="1" customWidth="1"/>
    <col min="8" max="8" width="8.85546875" style="94" bestFit="1" customWidth="1"/>
    <col min="9" max="9" width="13.85546875" style="94" bestFit="1" customWidth="1"/>
    <col min="10" max="10" width="14.5703125" style="94" bestFit="1" customWidth="1"/>
    <col min="11" max="11" width="13.42578125" style="94" bestFit="1" customWidth="1"/>
    <col min="12" max="12" width="12.140625" style="94" bestFit="1" customWidth="1"/>
    <col min="13" max="13" width="10.85546875" style="94" bestFit="1" customWidth="1"/>
    <col min="14" max="14" width="13.42578125" style="94" bestFit="1" customWidth="1"/>
    <col min="15" max="15" width="17" style="94" bestFit="1" customWidth="1"/>
    <col min="16" max="16" width="9.85546875" style="94" bestFit="1" customWidth="1"/>
    <col min="17" max="17" width="19.7109375" style="94" bestFit="1" customWidth="1"/>
    <col min="18" max="18" width="12.140625" style="94" bestFit="1" customWidth="1"/>
    <col min="19" max="19" width="11.85546875" style="94" bestFit="1" customWidth="1"/>
    <col min="20" max="20" width="16.28515625" style="94" bestFit="1" customWidth="1"/>
    <col min="21" max="16384" width="9.140625" style="94"/>
  </cols>
  <sheetData>
    <row r="1" spans="2:20" ht="18" x14ac:dyDescent="0.35">
      <c r="B1" s="202" t="s">
        <v>378</v>
      </c>
      <c r="I1" s="149"/>
    </row>
    <row r="3" spans="2:20" ht="15.75" x14ac:dyDescent="0.25">
      <c r="B3" s="446" t="s">
        <v>379</v>
      </c>
      <c r="C3" s="446"/>
      <c r="D3" s="446"/>
      <c r="E3" s="446"/>
      <c r="F3" s="446"/>
      <c r="G3" s="446"/>
      <c r="H3" s="446"/>
      <c r="I3" s="290"/>
      <c r="J3" s="290"/>
      <c r="K3" s="291"/>
      <c r="L3" s="291"/>
      <c r="M3" s="291"/>
      <c r="N3" s="291"/>
      <c r="O3" s="291"/>
      <c r="P3" s="291"/>
      <c r="Q3" s="291"/>
      <c r="R3" s="291"/>
      <c r="S3" s="292"/>
      <c r="T3" s="293" t="s">
        <v>380</v>
      </c>
    </row>
    <row r="4" spans="2:20" ht="17.25" x14ac:dyDescent="0.3">
      <c r="B4" s="446" t="s">
        <v>381</v>
      </c>
      <c r="C4" s="446"/>
      <c r="D4" s="446"/>
      <c r="E4" s="446"/>
      <c r="F4" s="446"/>
      <c r="G4" s="446"/>
      <c r="H4" s="446"/>
      <c r="I4" s="446"/>
      <c r="J4" s="446"/>
      <c r="K4" s="291"/>
      <c r="L4" s="291"/>
      <c r="M4" s="291"/>
      <c r="N4" s="291"/>
      <c r="O4" s="291"/>
      <c r="P4" s="291"/>
      <c r="Q4" s="291"/>
      <c r="R4" s="291"/>
      <c r="S4" s="292"/>
      <c r="T4" s="293" t="s">
        <v>382</v>
      </c>
    </row>
    <row r="5" spans="2:20" ht="15.75" x14ac:dyDescent="0.25">
      <c r="B5" s="446" t="s">
        <v>383</v>
      </c>
      <c r="C5" s="446"/>
      <c r="D5" s="446"/>
      <c r="E5" s="290"/>
      <c r="F5" s="290"/>
      <c r="G5" s="290"/>
      <c r="H5" s="290"/>
      <c r="I5" s="290"/>
      <c r="J5" s="290"/>
      <c r="K5" s="291"/>
      <c r="L5" s="291"/>
      <c r="M5" s="291"/>
      <c r="N5" s="291"/>
      <c r="O5" s="291"/>
      <c r="P5" s="291"/>
      <c r="Q5" s="291"/>
      <c r="R5" s="291"/>
      <c r="S5" s="293"/>
      <c r="T5" s="293" t="s">
        <v>384</v>
      </c>
    </row>
    <row r="6" spans="2:20" ht="18" customHeight="1" x14ac:dyDescent="0.25">
      <c r="B6" s="291"/>
      <c r="C6" s="291"/>
      <c r="D6" s="291"/>
      <c r="E6" s="291"/>
      <c r="F6" s="291"/>
      <c r="G6" s="291"/>
      <c r="H6" s="291"/>
      <c r="I6" s="291"/>
      <c r="J6" s="291"/>
      <c r="K6" s="291"/>
      <c r="L6" s="291"/>
      <c r="M6" s="291"/>
      <c r="N6" s="291"/>
      <c r="O6" s="291"/>
      <c r="P6" s="291"/>
      <c r="Q6" s="291"/>
      <c r="R6" s="291"/>
      <c r="S6" s="291"/>
      <c r="T6" s="291"/>
    </row>
    <row r="7" spans="2:20" ht="15" customHeight="1" x14ac:dyDescent="0.25">
      <c r="B7" s="447" t="s">
        <v>385</v>
      </c>
      <c r="C7" s="448"/>
      <c r="D7" s="449"/>
      <c r="E7" s="294" t="s">
        <v>38</v>
      </c>
      <c r="F7" s="294" t="s">
        <v>386</v>
      </c>
      <c r="G7" s="295" t="s">
        <v>387</v>
      </c>
      <c r="H7" s="294" t="s">
        <v>388</v>
      </c>
      <c r="I7" s="295" t="s">
        <v>389</v>
      </c>
      <c r="J7" s="295" t="s">
        <v>390</v>
      </c>
      <c r="K7" s="295" t="s">
        <v>391</v>
      </c>
      <c r="L7" s="295" t="s">
        <v>392</v>
      </c>
      <c r="M7" s="450" t="s">
        <v>393</v>
      </c>
      <c r="N7" s="295" t="s">
        <v>391</v>
      </c>
      <c r="O7" s="296" t="s">
        <v>394</v>
      </c>
      <c r="P7" s="295" t="s">
        <v>395</v>
      </c>
      <c r="Q7" s="295" t="s">
        <v>395</v>
      </c>
      <c r="R7" s="295" t="s">
        <v>396</v>
      </c>
      <c r="S7" s="295" t="s">
        <v>397</v>
      </c>
      <c r="T7" s="295" t="s">
        <v>398</v>
      </c>
    </row>
    <row r="8" spans="2:20" x14ac:dyDescent="0.25">
      <c r="B8" s="453"/>
      <c r="C8" s="454"/>
      <c r="D8" s="455"/>
      <c r="E8" s="297"/>
      <c r="F8" s="298"/>
      <c r="G8" s="298"/>
      <c r="H8" s="298"/>
      <c r="I8" s="298" t="s">
        <v>399</v>
      </c>
      <c r="J8" s="298"/>
      <c r="K8" s="298" t="s">
        <v>400</v>
      </c>
      <c r="L8" s="298" t="s">
        <v>401</v>
      </c>
      <c r="M8" s="451"/>
      <c r="N8" s="299" t="s">
        <v>400</v>
      </c>
      <c r="O8" s="300" t="s">
        <v>402</v>
      </c>
      <c r="P8" s="299" t="s">
        <v>403</v>
      </c>
      <c r="Q8" s="299" t="s">
        <v>404</v>
      </c>
      <c r="R8" s="299" t="s">
        <v>405</v>
      </c>
      <c r="S8" s="299" t="s">
        <v>406</v>
      </c>
      <c r="T8" s="299" t="s">
        <v>405</v>
      </c>
    </row>
    <row r="9" spans="2:20" ht="15.75" thickBot="1" x14ac:dyDescent="0.3">
      <c r="B9" s="456"/>
      <c r="C9" s="457"/>
      <c r="D9" s="458"/>
      <c r="E9" s="301"/>
      <c r="F9" s="302"/>
      <c r="G9" s="302"/>
      <c r="H9" s="302"/>
      <c r="I9" s="302"/>
      <c r="J9" s="302"/>
      <c r="K9" s="302"/>
      <c r="L9" s="303" t="s">
        <v>407</v>
      </c>
      <c r="M9" s="452"/>
      <c r="N9" s="304" t="s">
        <v>303</v>
      </c>
      <c r="O9" s="303" t="s">
        <v>408</v>
      </c>
      <c r="P9" s="304" t="s">
        <v>34</v>
      </c>
      <c r="Q9" s="304" t="s">
        <v>409</v>
      </c>
      <c r="R9" s="304" t="s">
        <v>410</v>
      </c>
      <c r="S9" s="304" t="s">
        <v>411</v>
      </c>
      <c r="T9" s="303" t="s">
        <v>412</v>
      </c>
    </row>
    <row r="10" spans="2:20" ht="15.75" thickTop="1" x14ac:dyDescent="0.25">
      <c r="B10" s="439" t="s">
        <v>413</v>
      </c>
      <c r="C10" s="442" t="s">
        <v>414</v>
      </c>
      <c r="D10" s="305" t="s">
        <v>415</v>
      </c>
      <c r="E10" s="306" t="s">
        <v>42</v>
      </c>
      <c r="F10" s="306" t="s">
        <v>68</v>
      </c>
      <c r="G10" s="306">
        <v>3102.388258</v>
      </c>
      <c r="H10" s="306">
        <v>198.652489</v>
      </c>
      <c r="I10" s="307" t="s">
        <v>416</v>
      </c>
      <c r="J10" s="306">
        <v>66.095606000000018</v>
      </c>
      <c r="K10" s="308">
        <v>2837.640163</v>
      </c>
      <c r="L10" s="306">
        <v>42.814216799999997</v>
      </c>
      <c r="M10" s="308" t="s">
        <v>417</v>
      </c>
      <c r="N10" s="308">
        <v>121491.34113906934</v>
      </c>
      <c r="O10" s="306">
        <v>20</v>
      </c>
      <c r="P10" s="308">
        <v>2429.8268227813869</v>
      </c>
      <c r="Q10" s="306" t="s">
        <v>68</v>
      </c>
      <c r="R10" s="308">
        <v>2429.8268227813869</v>
      </c>
      <c r="S10" s="306">
        <v>1</v>
      </c>
      <c r="T10" s="308">
        <v>8909.3650168650929</v>
      </c>
    </row>
    <row r="11" spans="2:20" x14ac:dyDescent="0.25">
      <c r="B11" s="440"/>
      <c r="C11" s="443"/>
      <c r="D11" s="305" t="s">
        <v>418</v>
      </c>
      <c r="E11" s="306" t="s">
        <v>42</v>
      </c>
      <c r="F11" s="306" t="s">
        <v>68</v>
      </c>
      <c r="G11" s="306" t="s">
        <v>68</v>
      </c>
      <c r="H11" s="306" t="s">
        <v>68</v>
      </c>
      <c r="I11" s="307" t="s">
        <v>416</v>
      </c>
      <c r="J11" s="306" t="s">
        <v>68</v>
      </c>
      <c r="K11" s="308" t="s">
        <v>68</v>
      </c>
      <c r="L11" s="306" t="s">
        <v>68</v>
      </c>
      <c r="M11" s="308" t="s">
        <v>417</v>
      </c>
      <c r="N11" s="308" t="s">
        <v>68</v>
      </c>
      <c r="O11" s="306" t="s">
        <v>68</v>
      </c>
      <c r="P11" s="308" t="s">
        <v>68</v>
      </c>
      <c r="Q11" s="306" t="s">
        <v>68</v>
      </c>
      <c r="R11" s="308" t="s">
        <v>68</v>
      </c>
      <c r="S11" s="306" t="s">
        <v>68</v>
      </c>
      <c r="T11" s="308" t="s">
        <v>68</v>
      </c>
    </row>
    <row r="12" spans="2:20" ht="15" customHeight="1" x14ac:dyDescent="0.25">
      <c r="B12" s="440"/>
      <c r="C12" s="444"/>
      <c r="D12" s="305" t="s">
        <v>419</v>
      </c>
      <c r="E12" s="306" t="s">
        <v>42</v>
      </c>
      <c r="F12" s="306" t="s">
        <v>68</v>
      </c>
      <c r="G12" s="306" t="s">
        <v>68</v>
      </c>
      <c r="H12" s="306" t="s">
        <v>68</v>
      </c>
      <c r="I12" s="307" t="s">
        <v>416</v>
      </c>
      <c r="J12" s="306" t="s">
        <v>68</v>
      </c>
      <c r="K12" s="308" t="s">
        <v>68</v>
      </c>
      <c r="L12" s="306" t="s">
        <v>68</v>
      </c>
      <c r="M12" s="308" t="s">
        <v>417</v>
      </c>
      <c r="N12" s="308" t="s">
        <v>68</v>
      </c>
      <c r="O12" s="306" t="s">
        <v>68</v>
      </c>
      <c r="P12" s="308" t="s">
        <v>68</v>
      </c>
      <c r="Q12" s="306" t="s">
        <v>68</v>
      </c>
      <c r="R12" s="308" t="s">
        <v>68</v>
      </c>
      <c r="S12" s="306" t="s">
        <v>68</v>
      </c>
      <c r="T12" s="308" t="s">
        <v>68</v>
      </c>
    </row>
    <row r="13" spans="2:20" x14ac:dyDescent="0.25">
      <c r="B13" s="440"/>
      <c r="C13" s="445" t="s">
        <v>420</v>
      </c>
      <c r="D13" s="305" t="s">
        <v>267</v>
      </c>
      <c r="E13" s="306" t="s">
        <v>42</v>
      </c>
      <c r="F13" s="307" t="s">
        <v>416</v>
      </c>
      <c r="G13" s="306">
        <v>414.41003333333339</v>
      </c>
      <c r="H13" s="306">
        <v>323.22291629629626</v>
      </c>
      <c r="I13" s="306" t="s">
        <v>68</v>
      </c>
      <c r="J13" s="306">
        <v>90.251535555555591</v>
      </c>
      <c r="K13" s="308">
        <v>0.93558148148153997</v>
      </c>
      <c r="L13" s="306">
        <v>44.589419999999997</v>
      </c>
      <c r="M13" s="308" t="s">
        <v>417</v>
      </c>
      <c r="N13" s="308">
        <v>41.717035622002612</v>
      </c>
      <c r="O13" s="306">
        <v>19.079999999999998</v>
      </c>
      <c r="P13" s="308">
        <v>0.79596103966780996</v>
      </c>
      <c r="Q13" s="306" t="s">
        <v>68</v>
      </c>
      <c r="R13" s="308">
        <v>0.79596103966780996</v>
      </c>
      <c r="S13" s="306">
        <v>1</v>
      </c>
      <c r="T13" s="308">
        <v>2.9185238121153101</v>
      </c>
    </row>
    <row r="14" spans="2:20" x14ac:dyDescent="0.25">
      <c r="B14" s="440"/>
      <c r="C14" s="440"/>
      <c r="D14" s="305" t="s">
        <v>421</v>
      </c>
      <c r="E14" s="306" t="s">
        <v>42</v>
      </c>
      <c r="F14" s="307" t="s">
        <v>416</v>
      </c>
      <c r="G14" s="306">
        <v>975.81284879999998</v>
      </c>
      <c r="H14" s="306" t="s">
        <v>68</v>
      </c>
      <c r="I14" s="306">
        <v>375.97857526618571</v>
      </c>
      <c r="J14" s="306">
        <v>213.65574399999997</v>
      </c>
      <c r="K14" s="308">
        <v>386.1785295338143</v>
      </c>
      <c r="L14" s="306">
        <v>44.099564399999998</v>
      </c>
      <c r="M14" s="308" t="s">
        <v>417</v>
      </c>
      <c r="N14" s="308">
        <v>17030.304933073745</v>
      </c>
      <c r="O14" s="306">
        <v>19.47</v>
      </c>
      <c r="P14" s="308">
        <v>331.58003704694585</v>
      </c>
      <c r="Q14" s="306" t="s">
        <v>68</v>
      </c>
      <c r="R14" s="308">
        <v>331.58003704694585</v>
      </c>
      <c r="S14" s="306">
        <v>1</v>
      </c>
      <c r="T14" s="308">
        <v>1215.7934691721359</v>
      </c>
    </row>
    <row r="15" spans="2:20" x14ac:dyDescent="0.25">
      <c r="B15" s="440"/>
      <c r="C15" s="440"/>
      <c r="D15" s="305" t="s">
        <v>422</v>
      </c>
      <c r="E15" s="306" t="s">
        <v>42</v>
      </c>
      <c r="F15" s="307" t="s">
        <v>416</v>
      </c>
      <c r="G15" s="306">
        <v>357.27037359999997</v>
      </c>
      <c r="H15" s="306">
        <v>10.0921144</v>
      </c>
      <c r="I15" s="306" t="s">
        <v>68</v>
      </c>
      <c r="J15" s="306">
        <v>-15.8092896</v>
      </c>
      <c r="K15" s="308">
        <v>362.98754879999996</v>
      </c>
      <c r="L15" s="306">
        <v>44.195860799999998</v>
      </c>
      <c r="M15" s="308" t="s">
        <v>417</v>
      </c>
      <c r="N15" s="308">
        <v>16042.547178898005</v>
      </c>
      <c r="O15" s="306">
        <v>19.47</v>
      </c>
      <c r="P15" s="308">
        <v>312.34839357314416</v>
      </c>
      <c r="Q15" s="306" t="s">
        <v>68</v>
      </c>
      <c r="R15" s="308">
        <v>312.34839357314416</v>
      </c>
      <c r="S15" s="306">
        <v>1</v>
      </c>
      <c r="T15" s="308">
        <v>1145.2774431015296</v>
      </c>
    </row>
    <row r="16" spans="2:20" x14ac:dyDescent="0.25">
      <c r="B16" s="440"/>
      <c r="C16" s="440"/>
      <c r="D16" s="305" t="s">
        <v>423</v>
      </c>
      <c r="E16" s="306" t="s">
        <v>42</v>
      </c>
      <c r="F16" s="307" t="s">
        <v>416</v>
      </c>
      <c r="G16" s="306" t="s">
        <v>68</v>
      </c>
      <c r="H16" s="306" t="s">
        <v>68</v>
      </c>
      <c r="I16" s="307" t="s">
        <v>416</v>
      </c>
      <c r="J16" s="306" t="s">
        <v>68</v>
      </c>
      <c r="K16" s="308" t="s">
        <v>68</v>
      </c>
      <c r="L16" s="306" t="s">
        <v>68</v>
      </c>
      <c r="M16" s="308" t="s">
        <v>417</v>
      </c>
      <c r="N16" s="308" t="s">
        <v>68</v>
      </c>
      <c r="O16" s="306" t="s">
        <v>68</v>
      </c>
      <c r="P16" s="308" t="s">
        <v>68</v>
      </c>
      <c r="Q16" s="306" t="s">
        <v>68</v>
      </c>
      <c r="R16" s="308" t="s">
        <v>68</v>
      </c>
      <c r="S16" s="306" t="s">
        <v>68</v>
      </c>
      <c r="T16" s="308" t="s">
        <v>68</v>
      </c>
    </row>
    <row r="17" spans="2:20" x14ac:dyDescent="0.25">
      <c r="B17" s="440"/>
      <c r="C17" s="440"/>
      <c r="D17" s="305" t="s">
        <v>424</v>
      </c>
      <c r="E17" s="306" t="s">
        <v>42</v>
      </c>
      <c r="F17" s="307" t="s">
        <v>416</v>
      </c>
      <c r="G17" s="306">
        <v>2534.7468630600169</v>
      </c>
      <c r="H17" s="306" t="s">
        <v>68</v>
      </c>
      <c r="I17" s="306">
        <v>139.79336010143703</v>
      </c>
      <c r="J17" s="306" t="s">
        <v>68</v>
      </c>
      <c r="K17" s="308">
        <v>2394.95350295858</v>
      </c>
      <c r="L17" s="306">
        <v>43.308259200000002</v>
      </c>
      <c r="M17" s="308" t="s">
        <v>417</v>
      </c>
      <c r="N17" s="308">
        <v>103721.26707807815</v>
      </c>
      <c r="O17" s="306">
        <v>19.989999999999998</v>
      </c>
      <c r="P17" s="308">
        <v>2073.3881288907819</v>
      </c>
      <c r="Q17" s="308" t="s">
        <v>68</v>
      </c>
      <c r="R17" s="308">
        <v>2073.3881288907819</v>
      </c>
      <c r="S17" s="306">
        <v>1</v>
      </c>
      <c r="T17" s="308">
        <v>7602.4231392662077</v>
      </c>
    </row>
    <row r="18" spans="2:20" x14ac:dyDescent="0.25">
      <c r="B18" s="440"/>
      <c r="C18" s="440"/>
      <c r="D18" s="305" t="s">
        <v>425</v>
      </c>
      <c r="E18" s="306" t="s">
        <v>42</v>
      </c>
      <c r="F18" s="307" t="s">
        <v>416</v>
      </c>
      <c r="G18" s="306">
        <v>172.3348747645951</v>
      </c>
      <c r="H18" s="306">
        <v>817.34410169491525</v>
      </c>
      <c r="I18" s="306">
        <v>10.523629943502829</v>
      </c>
      <c r="J18" s="306">
        <v>38.281692090395481</v>
      </c>
      <c r="K18" s="308">
        <v>-693.81454896421849</v>
      </c>
      <c r="L18" s="306">
        <v>41.235793200000003</v>
      </c>
      <c r="M18" s="308" t="s">
        <v>417</v>
      </c>
      <c r="N18" s="308">
        <v>-28609.993260239786</v>
      </c>
      <c r="O18" s="306">
        <v>20.73</v>
      </c>
      <c r="P18" s="308">
        <v>-593.08516028477084</v>
      </c>
      <c r="Q18" s="306" t="s">
        <v>68</v>
      </c>
      <c r="R18" s="308">
        <v>-593.08516028477084</v>
      </c>
      <c r="S18" s="306">
        <v>1</v>
      </c>
      <c r="T18" s="308">
        <v>-2174.6455877108283</v>
      </c>
    </row>
    <row r="19" spans="2:20" x14ac:dyDescent="0.25">
      <c r="B19" s="440"/>
      <c r="C19" s="440"/>
      <c r="D19" s="305" t="s">
        <v>426</v>
      </c>
      <c r="E19" s="306" t="s">
        <v>42</v>
      </c>
      <c r="F19" s="307" t="s">
        <v>416</v>
      </c>
      <c r="G19" s="306">
        <v>127.58681723237596</v>
      </c>
      <c r="H19" s="306">
        <v>21.036143603133159</v>
      </c>
      <c r="I19" s="307" t="s">
        <v>416</v>
      </c>
      <c r="J19" s="306">
        <v>-7.0476490861618801</v>
      </c>
      <c r="K19" s="308">
        <v>113.59832271540468</v>
      </c>
      <c r="L19" s="306">
        <v>47.155928400000008</v>
      </c>
      <c r="M19" s="308" t="s">
        <v>417</v>
      </c>
      <c r="N19" s="308">
        <v>5356.8343723277176</v>
      </c>
      <c r="O19" s="306">
        <v>17.37</v>
      </c>
      <c r="P19" s="308">
        <v>93.048213047332453</v>
      </c>
      <c r="Q19" s="308" t="s">
        <v>68</v>
      </c>
      <c r="R19" s="308">
        <v>93.048213047332453</v>
      </c>
      <c r="S19" s="306">
        <v>1</v>
      </c>
      <c r="T19" s="308">
        <v>341.17678117355268</v>
      </c>
    </row>
    <row r="20" spans="2:20" x14ac:dyDescent="0.25">
      <c r="B20" s="440"/>
      <c r="C20" s="440"/>
      <c r="D20" s="305" t="s">
        <v>427</v>
      </c>
      <c r="E20" s="306" t="s">
        <v>42</v>
      </c>
      <c r="F20" s="307" t="s">
        <v>416</v>
      </c>
      <c r="G20" s="306" t="s">
        <v>68</v>
      </c>
      <c r="H20" s="306" t="s">
        <v>68</v>
      </c>
      <c r="I20" s="307" t="s">
        <v>416</v>
      </c>
      <c r="J20" s="306" t="s">
        <v>68</v>
      </c>
      <c r="K20" s="308" t="s">
        <v>68</v>
      </c>
      <c r="L20" s="306" t="s">
        <v>68</v>
      </c>
      <c r="M20" s="308" t="s">
        <v>417</v>
      </c>
      <c r="N20" s="308" t="s">
        <v>68</v>
      </c>
      <c r="O20" s="306" t="s">
        <v>68</v>
      </c>
      <c r="P20" s="308" t="s">
        <v>68</v>
      </c>
      <c r="Q20" s="308" t="s">
        <v>68</v>
      </c>
      <c r="R20" s="308" t="s">
        <v>68</v>
      </c>
      <c r="S20" s="306" t="s">
        <v>68</v>
      </c>
      <c r="T20" s="308" t="s">
        <v>68</v>
      </c>
    </row>
    <row r="21" spans="2:20" x14ac:dyDescent="0.25">
      <c r="B21" s="440"/>
      <c r="C21" s="440"/>
      <c r="D21" s="305" t="s">
        <v>428</v>
      </c>
      <c r="E21" s="306" t="s">
        <v>42</v>
      </c>
      <c r="F21" s="307" t="s">
        <v>416</v>
      </c>
      <c r="G21" s="306" t="s">
        <v>68</v>
      </c>
      <c r="H21" s="306">
        <v>90.774852209944754</v>
      </c>
      <c r="I21" s="307" t="s">
        <v>416</v>
      </c>
      <c r="J21" s="306">
        <v>-3.7655069060773498</v>
      </c>
      <c r="K21" s="308">
        <v>-87.009345303867406</v>
      </c>
      <c r="L21" s="306">
        <v>44.003267999999998</v>
      </c>
      <c r="M21" s="308" t="s">
        <v>417</v>
      </c>
      <c r="N21" s="308">
        <v>-3828.6955399106191</v>
      </c>
      <c r="O21" s="306">
        <v>20</v>
      </c>
      <c r="P21" s="308">
        <v>-76.573910798212381</v>
      </c>
      <c r="Q21" s="308" t="s">
        <v>68</v>
      </c>
      <c r="R21" s="308">
        <v>-76.573910798212381</v>
      </c>
      <c r="S21" s="306">
        <v>1</v>
      </c>
      <c r="T21" s="308">
        <v>-280.7710062601123</v>
      </c>
    </row>
    <row r="22" spans="2:20" x14ac:dyDescent="0.25">
      <c r="B22" s="440"/>
      <c r="C22" s="440"/>
      <c r="D22" s="305" t="s">
        <v>429</v>
      </c>
      <c r="E22" s="306" t="s">
        <v>42</v>
      </c>
      <c r="F22" s="307" t="s">
        <v>416</v>
      </c>
      <c r="G22" s="306">
        <v>218.27102269173699</v>
      </c>
      <c r="H22" s="306">
        <v>6.7438884449857701</v>
      </c>
      <c r="I22" s="307" t="s">
        <v>416</v>
      </c>
      <c r="J22" s="306" t="s">
        <v>68</v>
      </c>
      <c r="K22" s="308">
        <v>211.52713424675122</v>
      </c>
      <c r="L22" s="306">
        <v>37.700000000000003</v>
      </c>
      <c r="M22" s="308" t="s">
        <v>417</v>
      </c>
      <c r="N22" s="308">
        <v>7974.5729611025208</v>
      </c>
      <c r="O22" s="306">
        <v>22</v>
      </c>
      <c r="P22" s="308">
        <v>175.44060514425547</v>
      </c>
      <c r="Q22" s="308">
        <v>175.44060514425547</v>
      </c>
      <c r="R22" s="308">
        <v>-1E-14</v>
      </c>
      <c r="S22" s="306">
        <v>1</v>
      </c>
      <c r="T22" s="308">
        <v>-4E-14</v>
      </c>
    </row>
    <row r="23" spans="2:20" x14ac:dyDescent="0.25">
      <c r="B23" s="440"/>
      <c r="C23" s="440"/>
      <c r="D23" s="305" t="s">
        <v>430</v>
      </c>
      <c r="E23" s="306" t="s">
        <v>42</v>
      </c>
      <c r="F23" s="307" t="s">
        <v>416</v>
      </c>
      <c r="G23" s="306">
        <v>43.805871881398602</v>
      </c>
      <c r="H23" s="306">
        <v>6.4811878539816403</v>
      </c>
      <c r="I23" s="306" t="s">
        <v>68</v>
      </c>
      <c r="J23" s="306" t="s">
        <v>68</v>
      </c>
      <c r="K23" s="308">
        <v>37.324684027416957</v>
      </c>
      <c r="L23" s="306">
        <v>42.29</v>
      </c>
      <c r="M23" s="308" t="s">
        <v>417</v>
      </c>
      <c r="N23" s="308">
        <v>1578.4608875194633</v>
      </c>
      <c r="O23" s="306">
        <v>20</v>
      </c>
      <c r="P23" s="308">
        <v>31.56921775038926</v>
      </c>
      <c r="Q23" s="308">
        <v>31.56921775038926</v>
      </c>
      <c r="R23" s="308">
        <v>0</v>
      </c>
      <c r="S23" s="306">
        <v>1</v>
      </c>
      <c r="T23" s="308">
        <v>0</v>
      </c>
    </row>
    <row r="24" spans="2:20" x14ac:dyDescent="0.25">
      <c r="B24" s="440"/>
      <c r="C24" s="440"/>
      <c r="D24" s="305" t="s">
        <v>431</v>
      </c>
      <c r="E24" s="306" t="s">
        <v>42</v>
      </c>
      <c r="F24" s="307" t="s">
        <v>416</v>
      </c>
      <c r="G24" s="306">
        <v>179.27599056237952</v>
      </c>
      <c r="H24" s="306">
        <v>1.7220416666699999E-3</v>
      </c>
      <c r="I24" s="307" t="s">
        <v>416</v>
      </c>
      <c r="J24" s="306">
        <v>-23.779929700000011</v>
      </c>
      <c r="K24" s="308">
        <v>203.05419822071286</v>
      </c>
      <c r="L24" s="306">
        <v>31.900760924471921</v>
      </c>
      <c r="M24" s="308" t="s">
        <v>417</v>
      </c>
      <c r="N24" s="308">
        <v>6477.5834321492921</v>
      </c>
      <c r="O24" s="306">
        <v>25.564980839067498</v>
      </c>
      <c r="P24" s="308">
        <v>165.59929632635777</v>
      </c>
      <c r="Q24" s="306" t="s">
        <v>68</v>
      </c>
      <c r="R24" s="308">
        <v>165.59929632635777</v>
      </c>
      <c r="S24" s="306">
        <v>1</v>
      </c>
      <c r="T24" s="308">
        <v>607.19741986331235</v>
      </c>
    </row>
    <row r="25" spans="2:20" x14ac:dyDescent="0.25">
      <c r="B25" s="440"/>
      <c r="C25" s="440"/>
      <c r="D25" s="305" t="s">
        <v>432</v>
      </c>
      <c r="E25" s="306" t="s">
        <v>42</v>
      </c>
      <c r="F25" s="307" t="s">
        <v>416</v>
      </c>
      <c r="G25" s="306" t="s">
        <v>68</v>
      </c>
      <c r="H25" s="306" t="s">
        <v>68</v>
      </c>
      <c r="I25" s="307" t="s">
        <v>416</v>
      </c>
      <c r="J25" s="306">
        <v>-4.0754390000000003</v>
      </c>
      <c r="K25" s="308">
        <v>4.0754390000000003</v>
      </c>
      <c r="L25" s="306">
        <v>44.589419999999997</v>
      </c>
      <c r="M25" s="308" t="s">
        <v>417</v>
      </c>
      <c r="N25" s="308">
        <v>181.72146125538001</v>
      </c>
      <c r="O25" s="306">
        <v>20</v>
      </c>
      <c r="P25" s="308">
        <v>3.6344292251076</v>
      </c>
      <c r="Q25" s="306" t="s">
        <v>68</v>
      </c>
      <c r="R25" s="308">
        <v>3.6344292251076</v>
      </c>
      <c r="S25" s="306">
        <v>1</v>
      </c>
      <c r="T25" s="308">
        <v>13.32624049206121</v>
      </c>
    </row>
    <row r="26" spans="2:20" x14ac:dyDescent="0.25">
      <c r="B26" s="441"/>
      <c r="C26" s="441"/>
      <c r="D26" s="305" t="s">
        <v>433</v>
      </c>
      <c r="E26" s="306" t="s">
        <v>42</v>
      </c>
      <c r="F26" s="307" t="s">
        <v>416</v>
      </c>
      <c r="G26" s="306" t="s">
        <v>68</v>
      </c>
      <c r="H26" s="306" t="s">
        <v>68</v>
      </c>
      <c r="I26" s="307" t="s">
        <v>416</v>
      </c>
      <c r="J26" s="306" t="s">
        <v>68</v>
      </c>
      <c r="K26" s="308" t="s">
        <v>68</v>
      </c>
      <c r="L26" s="306" t="s">
        <v>68</v>
      </c>
      <c r="M26" s="308" t="s">
        <v>417</v>
      </c>
      <c r="N26" s="308" t="s">
        <v>68</v>
      </c>
      <c r="O26" s="306" t="s">
        <v>68</v>
      </c>
      <c r="P26" s="308" t="s">
        <v>68</v>
      </c>
      <c r="Q26" s="306" t="s">
        <v>68</v>
      </c>
      <c r="R26" s="308" t="s">
        <v>68</v>
      </c>
      <c r="S26" s="306" t="s">
        <v>68</v>
      </c>
      <c r="T26" s="308" t="s">
        <v>68</v>
      </c>
    </row>
    <row r="27" spans="2:20" x14ac:dyDescent="0.25">
      <c r="B27" s="309" t="s">
        <v>434</v>
      </c>
      <c r="C27" s="305"/>
      <c r="D27" s="305"/>
      <c r="E27" s="307" t="s">
        <v>416</v>
      </c>
      <c r="F27" s="307" t="s">
        <v>416</v>
      </c>
      <c r="G27" s="307" t="s">
        <v>416</v>
      </c>
      <c r="H27" s="307" t="s">
        <v>416</v>
      </c>
      <c r="I27" s="307" t="s">
        <v>416</v>
      </c>
      <c r="J27" s="307" t="s">
        <v>416</v>
      </c>
      <c r="K27" s="307" t="s">
        <v>416</v>
      </c>
      <c r="L27" s="307" t="s">
        <v>416</v>
      </c>
      <c r="M27" s="307" t="s">
        <v>416</v>
      </c>
      <c r="N27" s="308">
        <v>121.67253225105753</v>
      </c>
      <c r="O27" s="307" t="s">
        <v>416</v>
      </c>
      <c r="P27" s="308">
        <v>2.4334506450211499</v>
      </c>
      <c r="Q27" s="306">
        <v>2.4334506450211499</v>
      </c>
      <c r="R27" s="308">
        <v>0</v>
      </c>
      <c r="S27" s="307" t="s">
        <v>416</v>
      </c>
      <c r="T27" s="308">
        <v>0</v>
      </c>
    </row>
    <row r="28" spans="2:20" x14ac:dyDescent="0.25">
      <c r="B28" s="309"/>
      <c r="C28" s="305"/>
      <c r="D28" s="310" t="s">
        <v>435</v>
      </c>
      <c r="E28" s="306" t="s">
        <v>42</v>
      </c>
      <c r="F28" s="306" t="s">
        <v>68</v>
      </c>
      <c r="G28" s="306" t="s">
        <v>68</v>
      </c>
      <c r="H28" s="306" t="s">
        <v>68</v>
      </c>
      <c r="I28" s="306" t="s">
        <v>68</v>
      </c>
      <c r="J28" s="306" t="s">
        <v>68</v>
      </c>
      <c r="K28" s="308" t="s">
        <v>68</v>
      </c>
      <c r="L28" s="306">
        <v>44.589419999999997</v>
      </c>
      <c r="M28" s="308" t="s">
        <v>417</v>
      </c>
      <c r="N28" s="308" t="s">
        <v>68</v>
      </c>
      <c r="O28" s="306">
        <v>19.100000000000001</v>
      </c>
      <c r="P28" s="308" t="s">
        <v>68</v>
      </c>
      <c r="Q28" s="306" t="s">
        <v>68</v>
      </c>
      <c r="R28" s="308" t="s">
        <v>68</v>
      </c>
      <c r="S28" s="306">
        <v>1</v>
      </c>
      <c r="T28" s="308" t="s">
        <v>68</v>
      </c>
    </row>
    <row r="29" spans="2:20" x14ac:dyDescent="0.25">
      <c r="B29" s="309"/>
      <c r="C29" s="305"/>
      <c r="D29" s="310" t="s">
        <v>436</v>
      </c>
      <c r="E29" s="306" t="s">
        <v>42</v>
      </c>
      <c r="F29" s="306" t="s">
        <v>68</v>
      </c>
      <c r="G29" s="306">
        <v>1.4435396193826999</v>
      </c>
      <c r="H29" s="306">
        <v>1.339548742892E-2</v>
      </c>
      <c r="I29" s="306" t="s">
        <v>68</v>
      </c>
      <c r="J29" s="306" t="s">
        <v>68</v>
      </c>
      <c r="K29" s="308">
        <v>1.43014413195378</v>
      </c>
      <c r="L29" s="306">
        <v>44.003267999999998</v>
      </c>
      <c r="M29" s="308" t="s">
        <v>417</v>
      </c>
      <c r="N29" s="308">
        <v>62.93101551698954</v>
      </c>
      <c r="O29" s="306">
        <v>20</v>
      </c>
      <c r="P29" s="308">
        <v>1.2586203103397899</v>
      </c>
      <c r="Q29" s="306">
        <v>1.2586203103397899</v>
      </c>
      <c r="R29" s="308">
        <v>0</v>
      </c>
      <c r="S29" s="306">
        <v>1</v>
      </c>
      <c r="T29" s="308">
        <v>0</v>
      </c>
    </row>
    <row r="30" spans="2:20" x14ac:dyDescent="0.25">
      <c r="B30" s="309"/>
      <c r="C30" s="305"/>
      <c r="D30" s="310" t="s">
        <v>437</v>
      </c>
      <c r="E30" s="306" t="s">
        <v>42</v>
      </c>
      <c r="F30" s="306" t="s">
        <v>68</v>
      </c>
      <c r="G30" s="306">
        <v>1.93356784296619</v>
      </c>
      <c r="H30" s="306">
        <v>0.47233608341226002</v>
      </c>
      <c r="I30" s="306" t="s">
        <v>68</v>
      </c>
      <c r="J30" s="306" t="s">
        <v>68</v>
      </c>
      <c r="K30" s="308">
        <v>1.4612317595539299</v>
      </c>
      <c r="L30" s="306">
        <v>40.200000000000003</v>
      </c>
      <c r="M30" s="308" t="s">
        <v>417</v>
      </c>
      <c r="N30" s="308">
        <v>58.741516734067993</v>
      </c>
      <c r="O30" s="306">
        <v>20</v>
      </c>
      <c r="P30" s="308">
        <v>1.17483033468136</v>
      </c>
      <c r="Q30" s="306">
        <v>1.17483033468136</v>
      </c>
      <c r="R30" s="308">
        <v>0</v>
      </c>
      <c r="S30" s="306">
        <v>1</v>
      </c>
      <c r="T30" s="308">
        <v>0</v>
      </c>
    </row>
    <row r="31" spans="2:20" x14ac:dyDescent="0.25">
      <c r="B31" s="309"/>
      <c r="C31" s="305"/>
      <c r="D31" s="310" t="s">
        <v>438</v>
      </c>
      <c r="E31" s="306" t="s">
        <v>42</v>
      </c>
      <c r="F31" s="306" t="s">
        <v>68</v>
      </c>
      <c r="G31" s="306" t="s">
        <v>68</v>
      </c>
      <c r="H31" s="306" t="s">
        <v>68</v>
      </c>
      <c r="I31" s="306" t="s">
        <v>68</v>
      </c>
      <c r="J31" s="306" t="s">
        <v>68</v>
      </c>
      <c r="K31" s="308" t="s">
        <v>68</v>
      </c>
      <c r="L31" s="306">
        <v>40.200000000000003</v>
      </c>
      <c r="M31" s="308" t="s">
        <v>417</v>
      </c>
      <c r="N31" s="308" t="s">
        <v>68</v>
      </c>
      <c r="O31" s="306">
        <v>20</v>
      </c>
      <c r="P31" s="308" t="s">
        <v>68</v>
      </c>
      <c r="Q31" s="306" t="s">
        <v>68</v>
      </c>
      <c r="R31" s="308" t="s">
        <v>68</v>
      </c>
      <c r="S31" s="306">
        <v>1</v>
      </c>
      <c r="T31" s="308" t="s">
        <v>68</v>
      </c>
    </row>
    <row r="32" spans="2:20" x14ac:dyDescent="0.25">
      <c r="B32" s="311" t="s">
        <v>439</v>
      </c>
      <c r="C32" s="312"/>
      <c r="D32" s="312"/>
      <c r="E32" s="307" t="s">
        <v>416</v>
      </c>
      <c r="F32" s="307" t="s">
        <v>416</v>
      </c>
      <c r="G32" s="307" t="s">
        <v>416</v>
      </c>
      <c r="H32" s="307" t="s">
        <v>416</v>
      </c>
      <c r="I32" s="307" t="s">
        <v>416</v>
      </c>
      <c r="J32" s="307" t="s">
        <v>416</v>
      </c>
      <c r="K32" s="307" t="s">
        <v>416</v>
      </c>
      <c r="L32" s="307" t="s">
        <v>416</v>
      </c>
      <c r="M32" s="307" t="s">
        <v>416</v>
      </c>
      <c r="N32" s="308">
        <v>247579.33421119626</v>
      </c>
      <c r="O32" s="307" t="s">
        <v>416</v>
      </c>
      <c r="P32" s="308">
        <v>4950.0054843874068</v>
      </c>
      <c r="Q32" s="308">
        <v>209.44327353966588</v>
      </c>
      <c r="R32" s="308">
        <v>4740.562210847741</v>
      </c>
      <c r="S32" s="307" t="s">
        <v>416</v>
      </c>
      <c r="T32" s="308">
        <v>17382.061439775069</v>
      </c>
    </row>
    <row r="33" spans="2:20" x14ac:dyDescent="0.25">
      <c r="B33" s="445" t="s">
        <v>440</v>
      </c>
      <c r="C33" s="445" t="s">
        <v>441</v>
      </c>
      <c r="D33" s="313" t="s">
        <v>442</v>
      </c>
      <c r="E33" s="306" t="s">
        <v>42</v>
      </c>
      <c r="F33" s="306" t="s">
        <v>68</v>
      </c>
      <c r="G33" s="306">
        <v>22.641461383475139</v>
      </c>
      <c r="H33" s="306">
        <v>0.46113500000000002</v>
      </c>
      <c r="I33" s="307" t="s">
        <v>416</v>
      </c>
      <c r="J33" s="306">
        <v>-2.8534109999999999</v>
      </c>
      <c r="K33" s="308">
        <v>25.033737383475142</v>
      </c>
      <c r="L33" s="306">
        <v>27.842220000000001</v>
      </c>
      <c r="M33" s="308" t="s">
        <v>417</v>
      </c>
      <c r="N33" s="308">
        <v>696.9948236529392</v>
      </c>
      <c r="O33" s="306">
        <v>26.809000000000001</v>
      </c>
      <c r="P33" s="308">
        <v>18.685734227311649</v>
      </c>
      <c r="Q33" s="306" t="s">
        <v>68</v>
      </c>
      <c r="R33" s="308">
        <v>18.685734227311649</v>
      </c>
      <c r="S33" s="306">
        <v>1</v>
      </c>
      <c r="T33" s="308">
        <v>68.514358833476109</v>
      </c>
    </row>
    <row r="34" spans="2:20" x14ac:dyDescent="0.25">
      <c r="B34" s="440"/>
      <c r="C34" s="440"/>
      <c r="D34" s="305" t="s">
        <v>443</v>
      </c>
      <c r="E34" s="306" t="s">
        <v>42</v>
      </c>
      <c r="F34" s="306" t="s">
        <v>68</v>
      </c>
      <c r="G34" s="306" t="s">
        <v>68</v>
      </c>
      <c r="H34" s="306" t="s">
        <v>68</v>
      </c>
      <c r="I34" s="307" t="s">
        <v>416</v>
      </c>
      <c r="J34" s="306" t="s">
        <v>68</v>
      </c>
      <c r="K34" s="308" t="s">
        <v>68</v>
      </c>
      <c r="L34" s="306">
        <v>29.097999999999999</v>
      </c>
      <c r="M34" s="308" t="s">
        <v>417</v>
      </c>
      <c r="N34" s="308" t="s">
        <v>68</v>
      </c>
      <c r="O34" s="306">
        <v>25.8</v>
      </c>
      <c r="P34" s="308" t="s">
        <v>68</v>
      </c>
      <c r="Q34" s="308" t="s">
        <v>68</v>
      </c>
      <c r="R34" s="308" t="s">
        <v>68</v>
      </c>
      <c r="S34" s="306">
        <v>1</v>
      </c>
      <c r="T34" s="308" t="s">
        <v>68</v>
      </c>
    </row>
    <row r="35" spans="2:20" x14ac:dyDescent="0.25">
      <c r="B35" s="440"/>
      <c r="C35" s="440"/>
      <c r="D35" s="305" t="s">
        <v>444</v>
      </c>
      <c r="E35" s="306" t="s">
        <v>42</v>
      </c>
      <c r="F35" s="306" t="s">
        <v>68</v>
      </c>
      <c r="G35" s="306">
        <v>375.94864384607854</v>
      </c>
      <c r="H35" s="306">
        <v>41.761674999999997</v>
      </c>
      <c r="I35" s="306" t="s">
        <v>68</v>
      </c>
      <c r="J35" s="306">
        <v>-292.15350399999971</v>
      </c>
      <c r="K35" s="308">
        <v>626.34047284607823</v>
      </c>
      <c r="L35" s="306">
        <v>26.60263194490469</v>
      </c>
      <c r="M35" s="308" t="s">
        <v>417</v>
      </c>
      <c r="N35" s="308">
        <v>16662.305071321789</v>
      </c>
      <c r="O35" s="306">
        <v>25.8</v>
      </c>
      <c r="P35" s="308">
        <v>429.8874708401022</v>
      </c>
      <c r="Q35" s="306" t="s">
        <v>68</v>
      </c>
      <c r="R35" s="308">
        <v>429.8874708401022</v>
      </c>
      <c r="S35" s="306">
        <v>1</v>
      </c>
      <c r="T35" s="308">
        <v>1576.2540597470427</v>
      </c>
    </row>
    <row r="36" spans="2:20" x14ac:dyDescent="0.25">
      <c r="B36" s="440"/>
      <c r="C36" s="440"/>
      <c r="D36" s="305" t="s">
        <v>445</v>
      </c>
      <c r="E36" s="306" t="s">
        <v>42</v>
      </c>
      <c r="F36" s="306" t="s">
        <v>68</v>
      </c>
      <c r="G36" s="306" t="s">
        <v>68</v>
      </c>
      <c r="H36" s="306" t="s">
        <v>68</v>
      </c>
      <c r="I36" s="306" t="s">
        <v>68</v>
      </c>
      <c r="J36" s="306" t="s">
        <v>68</v>
      </c>
      <c r="K36" s="308" t="s">
        <v>68</v>
      </c>
      <c r="L36" s="306" t="s">
        <v>68</v>
      </c>
      <c r="M36" s="308" t="s">
        <v>417</v>
      </c>
      <c r="N36" s="308" t="s">
        <v>68</v>
      </c>
      <c r="O36" s="306" t="s">
        <v>68</v>
      </c>
      <c r="P36" s="308" t="s">
        <v>68</v>
      </c>
      <c r="Q36" s="306" t="s">
        <v>68</v>
      </c>
      <c r="R36" s="308" t="s">
        <v>68</v>
      </c>
      <c r="S36" s="306" t="s">
        <v>68</v>
      </c>
      <c r="T36" s="308" t="s">
        <v>68</v>
      </c>
    </row>
    <row r="37" spans="2:20" x14ac:dyDescent="0.25">
      <c r="B37" s="440"/>
      <c r="C37" s="440"/>
      <c r="D37" s="305" t="s">
        <v>280</v>
      </c>
      <c r="E37" s="306" t="s">
        <v>42</v>
      </c>
      <c r="F37" s="306" t="s">
        <v>68</v>
      </c>
      <c r="G37" s="306">
        <v>14.5185896265161</v>
      </c>
      <c r="H37" s="306">
        <v>1.2034579999999999</v>
      </c>
      <c r="I37" s="307" t="s">
        <v>416</v>
      </c>
      <c r="J37" s="306">
        <v>0.90598869999999998</v>
      </c>
      <c r="K37" s="308">
        <v>12.4091429265161</v>
      </c>
      <c r="L37" s="306">
        <v>19.8161913888</v>
      </c>
      <c r="M37" s="308" t="s">
        <v>417</v>
      </c>
      <c r="N37" s="308">
        <v>245.90195120281678</v>
      </c>
      <c r="O37" s="306">
        <v>27.545000000000002</v>
      </c>
      <c r="P37" s="308">
        <v>6.7733692458815904</v>
      </c>
      <c r="Q37" s="306" t="s">
        <v>68</v>
      </c>
      <c r="R37" s="308">
        <v>6.7733692458815904</v>
      </c>
      <c r="S37" s="306">
        <v>1</v>
      </c>
      <c r="T37" s="308">
        <v>24.83568723489919</v>
      </c>
    </row>
    <row r="38" spans="2:20" ht="17.25" customHeight="1" x14ac:dyDescent="0.25">
      <c r="B38" s="440"/>
      <c r="C38" s="441"/>
      <c r="D38" s="305" t="s">
        <v>446</v>
      </c>
      <c r="E38" s="306" t="s">
        <v>42</v>
      </c>
      <c r="F38" s="306" t="s">
        <v>68</v>
      </c>
      <c r="G38" s="306" t="s">
        <v>68</v>
      </c>
      <c r="H38" s="306" t="s">
        <v>68</v>
      </c>
      <c r="I38" s="307" t="s">
        <v>416</v>
      </c>
      <c r="J38" s="306" t="s">
        <v>68</v>
      </c>
      <c r="K38" s="308" t="s">
        <v>68</v>
      </c>
      <c r="L38" s="306" t="s">
        <v>68</v>
      </c>
      <c r="M38" s="308" t="s">
        <v>417</v>
      </c>
      <c r="N38" s="308" t="s">
        <v>68</v>
      </c>
      <c r="O38" s="306" t="s">
        <v>68</v>
      </c>
      <c r="P38" s="308" t="s">
        <v>68</v>
      </c>
      <c r="Q38" s="306" t="s">
        <v>68</v>
      </c>
      <c r="R38" s="308" t="s">
        <v>68</v>
      </c>
      <c r="S38" s="306" t="s">
        <v>68</v>
      </c>
      <c r="T38" s="308" t="s">
        <v>68</v>
      </c>
    </row>
    <row r="39" spans="2:20" x14ac:dyDescent="0.25">
      <c r="B39" s="440"/>
      <c r="C39" s="445" t="s">
        <v>447</v>
      </c>
      <c r="D39" s="312" t="s">
        <v>448</v>
      </c>
      <c r="E39" s="306" t="s">
        <v>42</v>
      </c>
      <c r="F39" s="307" t="s">
        <v>416</v>
      </c>
      <c r="G39" s="306" t="s">
        <v>68</v>
      </c>
      <c r="H39" s="306" t="s">
        <v>68</v>
      </c>
      <c r="I39" s="307" t="s">
        <v>416</v>
      </c>
      <c r="J39" s="306" t="s">
        <v>68</v>
      </c>
      <c r="K39" s="308" t="s">
        <v>68</v>
      </c>
      <c r="L39" s="306" t="s">
        <v>68</v>
      </c>
      <c r="M39" s="308" t="s">
        <v>417</v>
      </c>
      <c r="N39" s="308" t="s">
        <v>68</v>
      </c>
      <c r="O39" s="306" t="s">
        <v>68</v>
      </c>
      <c r="P39" s="308" t="s">
        <v>68</v>
      </c>
      <c r="Q39" s="306" t="s">
        <v>68</v>
      </c>
      <c r="R39" s="308" t="s">
        <v>68</v>
      </c>
      <c r="S39" s="306" t="s">
        <v>68</v>
      </c>
      <c r="T39" s="308" t="s">
        <v>68</v>
      </c>
    </row>
    <row r="40" spans="2:20" x14ac:dyDescent="0.25">
      <c r="B40" s="440"/>
      <c r="C40" s="440"/>
      <c r="D40" s="305" t="s">
        <v>449</v>
      </c>
      <c r="E40" s="306" t="s">
        <v>42</v>
      </c>
      <c r="F40" s="307" t="s">
        <v>416</v>
      </c>
      <c r="G40" s="306" t="s">
        <v>68</v>
      </c>
      <c r="H40" s="306" t="s">
        <v>68</v>
      </c>
      <c r="I40" s="307" t="s">
        <v>416</v>
      </c>
      <c r="J40" s="306" t="s">
        <v>68</v>
      </c>
      <c r="K40" s="308" t="s">
        <v>68</v>
      </c>
      <c r="L40" s="306" t="s">
        <v>68</v>
      </c>
      <c r="M40" s="308" t="s">
        <v>417</v>
      </c>
      <c r="N40" s="308" t="s">
        <v>68</v>
      </c>
      <c r="O40" s="306" t="s">
        <v>68</v>
      </c>
      <c r="P40" s="308" t="s">
        <v>68</v>
      </c>
      <c r="Q40" s="306" t="s">
        <v>68</v>
      </c>
      <c r="R40" s="308" t="s">
        <v>68</v>
      </c>
      <c r="S40" s="306">
        <v>1</v>
      </c>
      <c r="T40" s="308" t="s">
        <v>68</v>
      </c>
    </row>
    <row r="41" spans="2:20" x14ac:dyDescent="0.25">
      <c r="B41" s="441"/>
      <c r="C41" s="441"/>
      <c r="D41" s="305" t="s">
        <v>450</v>
      </c>
      <c r="E41" s="306" t="s">
        <v>42</v>
      </c>
      <c r="F41" s="307" t="s">
        <v>416</v>
      </c>
      <c r="G41" s="306" t="s">
        <v>68</v>
      </c>
      <c r="H41" s="306" t="s">
        <v>68</v>
      </c>
      <c r="I41" s="307" t="s">
        <v>416</v>
      </c>
      <c r="J41" s="306" t="s">
        <v>68</v>
      </c>
      <c r="K41" s="308" t="s">
        <v>68</v>
      </c>
      <c r="L41" s="306" t="s">
        <v>68</v>
      </c>
      <c r="M41" s="308" t="s">
        <v>417</v>
      </c>
      <c r="N41" s="308" t="s">
        <v>68</v>
      </c>
      <c r="O41" s="306" t="s">
        <v>68</v>
      </c>
      <c r="P41" s="308" t="s">
        <v>68</v>
      </c>
      <c r="Q41" s="306" t="s">
        <v>68</v>
      </c>
      <c r="R41" s="308" t="s">
        <v>68</v>
      </c>
      <c r="S41" s="306" t="s">
        <v>68</v>
      </c>
      <c r="T41" s="308" t="s">
        <v>68</v>
      </c>
    </row>
    <row r="42" spans="2:20" x14ac:dyDescent="0.25">
      <c r="B42" s="309" t="s">
        <v>451</v>
      </c>
      <c r="C42" s="305"/>
      <c r="D42" s="305"/>
      <c r="E42" s="307" t="s">
        <v>416</v>
      </c>
      <c r="F42" s="307" t="s">
        <v>416</v>
      </c>
      <c r="G42" s="307" t="s">
        <v>416</v>
      </c>
      <c r="H42" s="307" t="s">
        <v>416</v>
      </c>
      <c r="I42" s="307" t="s">
        <v>416</v>
      </c>
      <c r="J42" s="307" t="s">
        <v>416</v>
      </c>
      <c r="K42" s="307" t="s">
        <v>416</v>
      </c>
      <c r="L42" s="307" t="s">
        <v>416</v>
      </c>
      <c r="M42" s="307" t="s">
        <v>416</v>
      </c>
      <c r="N42" s="308">
        <v>1131.5374001858377</v>
      </c>
      <c r="O42" s="307" t="s">
        <v>416</v>
      </c>
      <c r="P42" s="308">
        <v>30.335386161582122</v>
      </c>
      <c r="Q42" s="308" t="s">
        <v>68</v>
      </c>
      <c r="R42" s="308">
        <v>30.335386161582122</v>
      </c>
      <c r="S42" s="307" t="s">
        <v>416</v>
      </c>
      <c r="T42" s="308">
        <v>111.22974925913454</v>
      </c>
    </row>
    <row r="43" spans="2:20" x14ac:dyDescent="0.25">
      <c r="B43" s="309"/>
      <c r="C43" s="305"/>
      <c r="D43" s="310" t="s">
        <v>452</v>
      </c>
      <c r="E43" s="306" t="s">
        <v>42</v>
      </c>
      <c r="F43" s="306" t="s">
        <v>68</v>
      </c>
      <c r="G43" s="306">
        <v>41.649520561550723</v>
      </c>
      <c r="H43" s="306">
        <v>8.7712199999999996</v>
      </c>
      <c r="I43" s="306" t="s">
        <v>68</v>
      </c>
      <c r="J43" s="306">
        <v>-2.4825609999999898</v>
      </c>
      <c r="K43" s="308">
        <v>35.360861561550713</v>
      </c>
      <c r="L43" s="306">
        <v>31.9997124</v>
      </c>
      <c r="M43" s="308" t="s">
        <v>417</v>
      </c>
      <c r="N43" s="308">
        <v>1131.5374001858377</v>
      </c>
      <c r="O43" s="306">
        <v>26.809000000000001</v>
      </c>
      <c r="P43" s="308">
        <v>30.335386161582122</v>
      </c>
      <c r="Q43" s="308" t="s">
        <v>68</v>
      </c>
      <c r="R43" s="308">
        <v>30.335386161582122</v>
      </c>
      <c r="S43" s="306">
        <v>1</v>
      </c>
      <c r="T43" s="308">
        <v>111.22974925913454</v>
      </c>
    </row>
    <row r="44" spans="2:20" x14ac:dyDescent="0.25">
      <c r="B44" s="311" t="s">
        <v>453</v>
      </c>
      <c r="C44" s="312"/>
      <c r="D44" s="312"/>
      <c r="E44" s="307" t="s">
        <v>416</v>
      </c>
      <c r="F44" s="307" t="s">
        <v>416</v>
      </c>
      <c r="G44" s="307" t="s">
        <v>416</v>
      </c>
      <c r="H44" s="307" t="s">
        <v>416</v>
      </c>
      <c r="I44" s="307" t="s">
        <v>416</v>
      </c>
      <c r="J44" s="307" t="s">
        <v>416</v>
      </c>
      <c r="K44" s="307" t="s">
        <v>416</v>
      </c>
      <c r="L44" s="307" t="s">
        <v>416</v>
      </c>
      <c r="M44" s="307" t="s">
        <v>416</v>
      </c>
      <c r="N44" s="308">
        <v>18736.739246363384</v>
      </c>
      <c r="O44" s="307" t="s">
        <v>416</v>
      </c>
      <c r="P44" s="308">
        <v>485.68196047487754</v>
      </c>
      <c r="Q44" s="308" t="s">
        <v>68</v>
      </c>
      <c r="R44" s="308">
        <v>485.68196047487754</v>
      </c>
      <c r="S44" s="307" t="s">
        <v>416</v>
      </c>
      <c r="T44" s="308">
        <v>1780.8338550745525</v>
      </c>
    </row>
    <row r="45" spans="2:20" x14ac:dyDescent="0.25">
      <c r="B45" s="311" t="s">
        <v>454</v>
      </c>
      <c r="C45" s="314"/>
      <c r="D45" s="311" t="s">
        <v>455</v>
      </c>
      <c r="E45" s="306" t="s">
        <v>291</v>
      </c>
      <c r="F45" s="306">
        <v>69266.104450930827</v>
      </c>
      <c r="G45" s="306">
        <v>121730.61001707568</v>
      </c>
      <c r="H45" s="306" t="s">
        <v>68</v>
      </c>
      <c r="I45" s="307" t="s">
        <v>416</v>
      </c>
      <c r="J45" s="306" t="s">
        <v>68</v>
      </c>
      <c r="K45" s="308">
        <v>190996.71446800651</v>
      </c>
      <c r="L45" s="306">
        <v>1</v>
      </c>
      <c r="M45" s="308" t="s">
        <v>417</v>
      </c>
      <c r="N45" s="308">
        <v>190996.71446800651</v>
      </c>
      <c r="O45" s="306">
        <v>15.23462997893324</v>
      </c>
      <c r="P45" s="308">
        <v>2909.7642721120442</v>
      </c>
      <c r="Q45" s="308" t="s">
        <v>68</v>
      </c>
      <c r="R45" s="308">
        <v>2909.7642721120442</v>
      </c>
      <c r="S45" s="306">
        <v>1</v>
      </c>
      <c r="T45" s="308">
        <v>10669.135664410838</v>
      </c>
    </row>
    <row r="46" spans="2:20" x14ac:dyDescent="0.25">
      <c r="B46" s="315" t="s">
        <v>456</v>
      </c>
      <c r="C46" s="315"/>
      <c r="D46" s="315"/>
      <c r="E46" s="307" t="s">
        <v>416</v>
      </c>
      <c r="F46" s="307" t="s">
        <v>416</v>
      </c>
      <c r="G46" s="307" t="s">
        <v>416</v>
      </c>
      <c r="H46" s="307" t="s">
        <v>416</v>
      </c>
      <c r="I46" s="307" t="s">
        <v>416</v>
      </c>
      <c r="J46" s="307" t="s">
        <v>416</v>
      </c>
      <c r="K46" s="307" t="s">
        <v>416</v>
      </c>
      <c r="L46" s="307" t="s">
        <v>416</v>
      </c>
      <c r="M46" s="307" t="s">
        <v>416</v>
      </c>
      <c r="N46" s="308" t="s">
        <v>68</v>
      </c>
      <c r="O46" s="307" t="s">
        <v>416</v>
      </c>
      <c r="P46" s="308" t="s">
        <v>68</v>
      </c>
      <c r="Q46" s="308" t="s">
        <v>68</v>
      </c>
      <c r="R46" s="308" t="s">
        <v>68</v>
      </c>
      <c r="S46" s="307" t="s">
        <v>416</v>
      </c>
      <c r="T46" s="308" t="s">
        <v>68</v>
      </c>
    </row>
    <row r="47" spans="2:20" x14ac:dyDescent="0.25">
      <c r="B47" s="315" t="s">
        <v>457</v>
      </c>
      <c r="C47" s="315"/>
      <c r="D47" s="315"/>
      <c r="E47" s="307" t="s">
        <v>416</v>
      </c>
      <c r="F47" s="307" t="s">
        <v>416</v>
      </c>
      <c r="G47" s="307" t="s">
        <v>416</v>
      </c>
      <c r="H47" s="307" t="s">
        <v>416</v>
      </c>
      <c r="I47" s="307" t="s">
        <v>416</v>
      </c>
      <c r="J47" s="307" t="s">
        <v>416</v>
      </c>
      <c r="K47" s="307" t="s">
        <v>416</v>
      </c>
      <c r="L47" s="307" t="s">
        <v>416</v>
      </c>
      <c r="M47" s="307" t="s">
        <v>416</v>
      </c>
      <c r="N47" s="308">
        <v>190996.71446800651</v>
      </c>
      <c r="O47" s="307" t="s">
        <v>416</v>
      </c>
      <c r="P47" s="308">
        <v>2909.7642721120442</v>
      </c>
      <c r="Q47" s="308" t="s">
        <v>68</v>
      </c>
      <c r="R47" s="308">
        <v>2909.7642721120442</v>
      </c>
      <c r="S47" s="307" t="s">
        <v>416</v>
      </c>
      <c r="T47" s="308">
        <v>10669.135664410838</v>
      </c>
    </row>
    <row r="48" spans="2:20" x14ac:dyDescent="0.25">
      <c r="B48" s="435" t="s">
        <v>458</v>
      </c>
      <c r="C48" s="436"/>
      <c r="D48" s="437"/>
      <c r="E48" s="306" t="s">
        <v>291</v>
      </c>
      <c r="F48" s="306">
        <v>6004.9341954385181</v>
      </c>
      <c r="G48" s="306" t="s">
        <v>68</v>
      </c>
      <c r="H48" s="306" t="s">
        <v>68</v>
      </c>
      <c r="I48" s="306" t="s">
        <v>68</v>
      </c>
      <c r="J48" s="306" t="s">
        <v>68</v>
      </c>
      <c r="K48" s="308">
        <v>6004.9341954385181</v>
      </c>
      <c r="L48" s="306">
        <v>1</v>
      </c>
      <c r="M48" s="308" t="s">
        <v>417</v>
      </c>
      <c r="N48" s="308">
        <v>6004.9341954385181</v>
      </c>
      <c r="O48" s="306">
        <v>32.78089009672199</v>
      </c>
      <c r="P48" s="308">
        <v>196.84708789871775</v>
      </c>
      <c r="Q48" s="308" t="s">
        <v>68</v>
      </c>
      <c r="R48" s="308">
        <v>196.84708789871775</v>
      </c>
      <c r="S48" s="306">
        <v>1</v>
      </c>
      <c r="T48" s="308">
        <v>721.77265562863238</v>
      </c>
    </row>
    <row r="49" spans="2:20" x14ac:dyDescent="0.25">
      <c r="B49" s="315" t="s">
        <v>459</v>
      </c>
      <c r="C49" s="315"/>
      <c r="D49" s="315"/>
      <c r="E49" s="307" t="s">
        <v>416</v>
      </c>
      <c r="F49" s="307" t="s">
        <v>416</v>
      </c>
      <c r="G49" s="307" t="s">
        <v>416</v>
      </c>
      <c r="H49" s="307" t="s">
        <v>416</v>
      </c>
      <c r="I49" s="307" t="s">
        <v>416</v>
      </c>
      <c r="J49" s="307" t="s">
        <v>416</v>
      </c>
      <c r="K49" s="307" t="s">
        <v>416</v>
      </c>
      <c r="L49" s="307" t="s">
        <v>416</v>
      </c>
      <c r="M49" s="307" t="s">
        <v>416</v>
      </c>
      <c r="N49" s="308" t="s">
        <v>68</v>
      </c>
      <c r="O49" s="307" t="s">
        <v>416</v>
      </c>
      <c r="P49" s="308" t="s">
        <v>68</v>
      </c>
      <c r="Q49" s="308" t="s">
        <v>68</v>
      </c>
      <c r="R49" s="308" t="s">
        <v>68</v>
      </c>
      <c r="S49" s="307" t="s">
        <v>416</v>
      </c>
      <c r="T49" s="308" t="s">
        <v>68</v>
      </c>
    </row>
    <row r="50" spans="2:20" x14ac:dyDescent="0.25">
      <c r="B50" s="309"/>
      <c r="C50" s="305"/>
      <c r="D50" s="310" t="s">
        <v>460</v>
      </c>
      <c r="E50" s="306" t="s">
        <v>291</v>
      </c>
      <c r="F50" s="306" t="s">
        <v>68</v>
      </c>
      <c r="G50" s="306" t="s">
        <v>68</v>
      </c>
      <c r="H50" s="306" t="s">
        <v>68</v>
      </c>
      <c r="I50" s="307" t="s">
        <v>416</v>
      </c>
      <c r="J50" s="306" t="s">
        <v>68</v>
      </c>
      <c r="K50" s="308" t="s">
        <v>68</v>
      </c>
      <c r="L50" s="306" t="s">
        <v>68</v>
      </c>
      <c r="M50" s="308" t="s">
        <v>417</v>
      </c>
      <c r="N50" s="308" t="s">
        <v>68</v>
      </c>
      <c r="O50" s="306" t="s">
        <v>68</v>
      </c>
      <c r="P50" s="308" t="s">
        <v>68</v>
      </c>
      <c r="Q50" s="308" t="s">
        <v>68</v>
      </c>
      <c r="R50" s="308" t="s">
        <v>68</v>
      </c>
      <c r="S50" s="306" t="s">
        <v>68</v>
      </c>
      <c r="T50" s="308" t="s">
        <v>68</v>
      </c>
    </row>
    <row r="51" spans="2:20" x14ac:dyDescent="0.25">
      <c r="B51" s="315" t="s">
        <v>461</v>
      </c>
      <c r="C51" s="315"/>
      <c r="D51" s="315"/>
      <c r="E51" s="306" t="s">
        <v>291</v>
      </c>
      <c r="F51" s="306">
        <v>5346.7110720000001</v>
      </c>
      <c r="G51" s="306" t="s">
        <v>68</v>
      </c>
      <c r="H51" s="306">
        <v>237.18573691200001</v>
      </c>
      <c r="I51" s="306" t="s">
        <v>68</v>
      </c>
      <c r="J51" s="306">
        <v>-12373.325598893041</v>
      </c>
      <c r="K51" s="308">
        <v>17482.850933981041</v>
      </c>
      <c r="L51" s="306">
        <v>1</v>
      </c>
      <c r="M51" s="308" t="s">
        <v>417</v>
      </c>
      <c r="N51" s="308">
        <v>17482.850933981041</v>
      </c>
      <c r="O51" s="306">
        <v>30.648163540380182</v>
      </c>
      <c r="P51" s="308">
        <v>535.81727457673935</v>
      </c>
      <c r="Q51" s="308" t="s">
        <v>68</v>
      </c>
      <c r="R51" s="308">
        <v>535.81727457673935</v>
      </c>
      <c r="S51" s="306">
        <v>1</v>
      </c>
      <c r="T51" s="308">
        <v>1964.6633401147126</v>
      </c>
    </row>
    <row r="52" spans="2:20" x14ac:dyDescent="0.25">
      <c r="B52" s="316" t="s">
        <v>85</v>
      </c>
      <c r="C52" s="317"/>
      <c r="D52" s="317"/>
      <c r="E52" s="307" t="s">
        <v>416</v>
      </c>
      <c r="F52" s="307" t="s">
        <v>416</v>
      </c>
      <c r="G52" s="307" t="s">
        <v>416</v>
      </c>
      <c r="H52" s="307" t="s">
        <v>416</v>
      </c>
      <c r="I52" s="307" t="s">
        <v>416</v>
      </c>
      <c r="J52" s="307" t="s">
        <v>416</v>
      </c>
      <c r="K52" s="307" t="s">
        <v>416</v>
      </c>
      <c r="L52" s="307" t="s">
        <v>416</v>
      </c>
      <c r="M52" s="307" t="s">
        <v>416</v>
      </c>
      <c r="N52" s="308">
        <v>480800.57305498573</v>
      </c>
      <c r="O52" s="307" t="s">
        <v>416</v>
      </c>
      <c r="P52" s="308">
        <v>9078.1160794497864</v>
      </c>
      <c r="Q52" s="308">
        <v>209.44327353966588</v>
      </c>
      <c r="R52" s="308">
        <v>8868.6728059101206</v>
      </c>
      <c r="S52" s="307" t="s">
        <v>416</v>
      </c>
      <c r="T52" s="308">
        <v>32518.466955003802</v>
      </c>
    </row>
    <row r="53" spans="2:20" x14ac:dyDescent="0.25">
      <c r="B53" s="318" t="s">
        <v>462</v>
      </c>
      <c r="C53" s="319"/>
      <c r="D53" s="309"/>
      <c r="E53" s="307" t="s">
        <v>416</v>
      </c>
      <c r="F53" s="307" t="s">
        <v>416</v>
      </c>
      <c r="G53" s="307" t="s">
        <v>416</v>
      </c>
      <c r="H53" s="307" t="s">
        <v>416</v>
      </c>
      <c r="I53" s="307" t="s">
        <v>416</v>
      </c>
      <c r="J53" s="307" t="s">
        <v>416</v>
      </c>
      <c r="K53" s="307" t="s">
        <v>416</v>
      </c>
      <c r="L53" s="307" t="s">
        <v>416</v>
      </c>
      <c r="M53" s="307" t="s">
        <v>416</v>
      </c>
      <c r="N53" s="308">
        <v>26264.326498003291</v>
      </c>
      <c r="O53" s="307" t="s">
        <v>416</v>
      </c>
      <c r="P53" s="308">
        <v>748.95683539286404</v>
      </c>
      <c r="Q53" s="308" t="s">
        <v>68</v>
      </c>
      <c r="R53" s="308">
        <v>748.95683539286404</v>
      </c>
      <c r="S53" s="307" t="s">
        <v>416</v>
      </c>
      <c r="T53" s="308">
        <v>2746.1750631071709</v>
      </c>
    </row>
    <row r="54" spans="2:20" x14ac:dyDescent="0.25">
      <c r="B54" s="318"/>
      <c r="C54" s="319"/>
      <c r="D54" s="311" t="s">
        <v>463</v>
      </c>
      <c r="E54" s="306" t="s">
        <v>291</v>
      </c>
      <c r="F54" s="306">
        <v>11213.046467653894</v>
      </c>
      <c r="G54" s="306">
        <v>2118.5626556011521</v>
      </c>
      <c r="H54" s="306">
        <v>173.70159508624317</v>
      </c>
      <c r="I54" s="307" t="s">
        <v>416</v>
      </c>
      <c r="J54" s="306">
        <v>48.581398774176002</v>
      </c>
      <c r="K54" s="308">
        <v>13109.326129394627</v>
      </c>
      <c r="L54" s="306">
        <v>1</v>
      </c>
      <c r="M54" s="308" t="s">
        <v>417</v>
      </c>
      <c r="N54" s="308">
        <v>13109.326129394627</v>
      </c>
      <c r="O54" s="306">
        <v>28.912804493703462</v>
      </c>
      <c r="P54" s="308">
        <v>379.02738342338517</v>
      </c>
      <c r="Q54" s="306" t="s">
        <v>68</v>
      </c>
      <c r="R54" s="308">
        <v>379.02738342338517</v>
      </c>
      <c r="S54" s="306">
        <v>1</v>
      </c>
      <c r="T54" s="308">
        <v>1389.7670725524135</v>
      </c>
    </row>
    <row r="55" spans="2:20" x14ac:dyDescent="0.25">
      <c r="B55" s="318"/>
      <c r="C55" s="319"/>
      <c r="D55" s="311" t="s">
        <v>464</v>
      </c>
      <c r="E55" s="306" t="s">
        <v>291</v>
      </c>
      <c r="F55" s="306">
        <v>1691.636701414978</v>
      </c>
      <c r="G55" s="306">
        <v>5738.1042687608197</v>
      </c>
      <c r="H55" s="306">
        <v>521.64812723006935</v>
      </c>
      <c r="I55" s="307" t="s">
        <v>416</v>
      </c>
      <c r="J55" s="306">
        <v>194.29870238540065</v>
      </c>
      <c r="K55" s="308">
        <v>6713.7941405603278</v>
      </c>
      <c r="L55" s="306">
        <v>1</v>
      </c>
      <c r="M55" s="308" t="s">
        <v>417</v>
      </c>
      <c r="N55" s="308">
        <v>6713.7941405603278</v>
      </c>
      <c r="O55" s="306">
        <v>32.946943599320427</v>
      </c>
      <c r="P55" s="308">
        <v>221.19899688648911</v>
      </c>
      <c r="Q55" s="306" t="s">
        <v>68</v>
      </c>
      <c r="R55" s="308">
        <v>221.19899688648911</v>
      </c>
      <c r="S55" s="306">
        <v>1</v>
      </c>
      <c r="T55" s="308">
        <v>811.06298858379409</v>
      </c>
    </row>
    <row r="56" spans="2:20" x14ac:dyDescent="0.25">
      <c r="B56" s="318"/>
      <c r="C56" s="319"/>
      <c r="D56" s="311" t="s">
        <v>465</v>
      </c>
      <c r="E56" s="306" t="s">
        <v>291</v>
      </c>
      <c r="F56" s="306">
        <v>2186.6512050588553</v>
      </c>
      <c r="G56" s="306" t="s">
        <v>68</v>
      </c>
      <c r="H56" s="306" t="s">
        <v>68</v>
      </c>
      <c r="I56" s="307" t="s">
        <v>416</v>
      </c>
      <c r="J56" s="306" t="s">
        <v>68</v>
      </c>
      <c r="K56" s="308">
        <v>2186.6512050588553</v>
      </c>
      <c r="L56" s="306">
        <v>1</v>
      </c>
      <c r="M56" s="308" t="s">
        <v>417</v>
      </c>
      <c r="N56" s="308">
        <v>2186.6512050588553</v>
      </c>
      <c r="O56" s="306">
        <v>14.9</v>
      </c>
      <c r="P56" s="308">
        <v>32.581102955376942</v>
      </c>
      <c r="Q56" s="306" t="s">
        <v>68</v>
      </c>
      <c r="R56" s="308">
        <v>32.581102955376942</v>
      </c>
      <c r="S56" s="306">
        <v>1</v>
      </c>
      <c r="T56" s="308">
        <v>119.46404416971556</v>
      </c>
    </row>
    <row r="57" spans="2:20" x14ac:dyDescent="0.25">
      <c r="B57" s="309"/>
      <c r="C57" s="320"/>
      <c r="D57" s="315" t="s">
        <v>466</v>
      </c>
      <c r="E57" s="306" t="s">
        <v>291</v>
      </c>
      <c r="F57" s="306">
        <v>4254.5550229894825</v>
      </c>
      <c r="G57" s="306" t="s">
        <v>68</v>
      </c>
      <c r="H57" s="306" t="s">
        <v>68</v>
      </c>
      <c r="I57" s="307" t="s">
        <v>416</v>
      </c>
      <c r="J57" s="306" t="s">
        <v>68</v>
      </c>
      <c r="K57" s="308">
        <v>4254.5550229894825</v>
      </c>
      <c r="L57" s="306">
        <v>1</v>
      </c>
      <c r="M57" s="308" t="s">
        <v>417</v>
      </c>
      <c r="N57" s="308">
        <v>4254.5550229894825</v>
      </c>
      <c r="O57" s="306">
        <v>27.3</v>
      </c>
      <c r="P57" s="308">
        <v>116.14935212761287</v>
      </c>
      <c r="Q57" s="306" t="s">
        <v>68</v>
      </c>
      <c r="R57" s="308">
        <v>116.14935212761287</v>
      </c>
      <c r="S57" s="306">
        <v>1</v>
      </c>
      <c r="T57" s="308">
        <v>425.88095780124758</v>
      </c>
    </row>
    <row r="58" spans="2:20" x14ac:dyDescent="0.25">
      <c r="B58" s="291"/>
      <c r="C58" s="291"/>
      <c r="D58" s="291"/>
      <c r="E58" s="291"/>
      <c r="F58" s="291"/>
      <c r="G58" s="291"/>
      <c r="H58" s="291"/>
      <c r="I58" s="291"/>
      <c r="J58" s="291"/>
      <c r="K58" s="291"/>
      <c r="L58" s="291"/>
      <c r="M58" s="291"/>
      <c r="N58" s="291"/>
      <c r="O58" s="291"/>
      <c r="P58" s="291"/>
      <c r="Q58" s="291"/>
      <c r="R58" s="291"/>
      <c r="S58" s="291"/>
      <c r="T58" s="291"/>
    </row>
    <row r="59" spans="2:20" x14ac:dyDescent="0.25">
      <c r="B59" s="424" t="s">
        <v>467</v>
      </c>
      <c r="C59" s="424"/>
      <c r="D59" s="424"/>
      <c r="E59" s="424"/>
      <c r="F59" s="424"/>
      <c r="G59" s="424"/>
      <c r="H59" s="424"/>
      <c r="I59" s="424"/>
      <c r="J59" s="424"/>
      <c r="K59" s="424"/>
      <c r="L59" s="424"/>
      <c r="M59" s="424"/>
      <c r="N59" s="424"/>
      <c r="O59" s="424"/>
      <c r="P59" s="424"/>
      <c r="Q59" s="291"/>
      <c r="R59" s="291"/>
      <c r="S59" s="291"/>
      <c r="T59" s="291"/>
    </row>
    <row r="60" spans="2:20" x14ac:dyDescent="0.25">
      <c r="B60" s="424" t="s">
        <v>468</v>
      </c>
      <c r="C60" s="424"/>
      <c r="D60" s="424"/>
      <c r="E60" s="424"/>
      <c r="F60" s="424"/>
      <c r="G60" s="424"/>
      <c r="H60" s="424"/>
      <c r="I60" s="424"/>
      <c r="J60" s="424"/>
      <c r="K60" s="424"/>
      <c r="L60" s="424"/>
      <c r="M60" s="424"/>
      <c r="N60" s="321"/>
      <c r="O60" s="321"/>
      <c r="P60" s="321"/>
      <c r="Q60" s="291"/>
      <c r="R60" s="291"/>
      <c r="S60" s="291"/>
      <c r="T60" s="291"/>
    </row>
    <row r="61" spans="2:20" x14ac:dyDescent="0.25">
      <c r="B61" s="438" t="s">
        <v>469</v>
      </c>
      <c r="C61" s="438"/>
      <c r="D61" s="438"/>
      <c r="E61" s="438"/>
      <c r="F61" s="438"/>
      <c r="G61" s="438"/>
      <c r="H61" s="291"/>
      <c r="I61" s="291"/>
      <c r="J61" s="291"/>
      <c r="K61" s="291"/>
      <c r="L61" s="291"/>
      <c r="M61" s="291"/>
      <c r="N61" s="291"/>
      <c r="O61" s="291"/>
      <c r="P61" s="291"/>
      <c r="Q61" s="291"/>
      <c r="R61" s="291"/>
      <c r="S61" s="291"/>
      <c r="T61" s="291"/>
    </row>
    <row r="62" spans="2:20" x14ac:dyDescent="0.25">
      <c r="B62" s="438" t="s">
        <v>470</v>
      </c>
      <c r="C62" s="438"/>
      <c r="D62" s="438"/>
      <c r="E62" s="291"/>
      <c r="F62" s="291"/>
      <c r="G62" s="291"/>
      <c r="H62" s="291"/>
      <c r="I62" s="291"/>
      <c r="J62" s="291"/>
      <c r="K62" s="291"/>
      <c r="L62" s="291"/>
      <c r="M62" s="291"/>
      <c r="N62" s="291"/>
      <c r="O62" s="291"/>
      <c r="P62" s="291"/>
      <c r="Q62" s="291"/>
      <c r="R62" s="291"/>
      <c r="S62" s="291"/>
      <c r="T62" s="291"/>
    </row>
    <row r="63" spans="2:20" x14ac:dyDescent="0.25">
      <c r="B63" s="424" t="s">
        <v>471</v>
      </c>
      <c r="C63" s="424"/>
      <c r="D63" s="424"/>
      <c r="E63" s="424"/>
      <c r="F63" s="424"/>
      <c r="G63" s="424"/>
      <c r="H63" s="424"/>
      <c r="I63" s="424"/>
      <c r="J63" s="424"/>
      <c r="K63" s="424"/>
      <c r="L63" s="424"/>
      <c r="M63" s="424"/>
      <c r="N63" s="424"/>
      <c r="O63" s="424"/>
      <c r="P63" s="291"/>
      <c r="Q63" s="291"/>
      <c r="R63" s="291"/>
      <c r="S63" s="291"/>
      <c r="T63" s="291"/>
    </row>
    <row r="64" spans="2:20" ht="15" customHeight="1" x14ac:dyDescent="0.25">
      <c r="B64" s="424" t="s">
        <v>472</v>
      </c>
      <c r="C64" s="424"/>
      <c r="D64" s="424"/>
      <c r="E64" s="291"/>
      <c r="F64" s="291"/>
      <c r="G64" s="291"/>
      <c r="H64" s="291"/>
      <c r="I64" s="291"/>
      <c r="J64" s="291"/>
      <c r="K64" s="291"/>
      <c r="L64" s="291"/>
      <c r="M64" s="291"/>
      <c r="N64" s="291"/>
      <c r="O64" s="291"/>
      <c r="P64" s="291"/>
      <c r="Q64" s="291"/>
      <c r="R64" s="291"/>
      <c r="S64" s="291"/>
      <c r="T64" s="291"/>
    </row>
    <row r="65" spans="2:20" x14ac:dyDescent="0.25">
      <c r="B65" s="425" t="s">
        <v>473</v>
      </c>
      <c r="C65" s="426"/>
      <c r="D65" s="426"/>
      <c r="E65" s="426"/>
      <c r="F65" s="426"/>
      <c r="G65" s="426"/>
      <c r="H65" s="426"/>
      <c r="I65" s="426"/>
      <c r="J65" s="426"/>
      <c r="K65" s="426"/>
      <c r="L65" s="426"/>
      <c r="M65" s="426"/>
      <c r="N65" s="426"/>
      <c r="O65" s="426"/>
      <c r="P65" s="426"/>
      <c r="Q65" s="426"/>
      <c r="R65" s="426"/>
      <c r="S65" s="426"/>
      <c r="T65" s="427"/>
    </row>
    <row r="66" spans="2:20" ht="15" customHeight="1" x14ac:dyDescent="0.25">
      <c r="B66" s="428" t="s">
        <v>474</v>
      </c>
      <c r="C66" s="429"/>
      <c r="D66" s="429"/>
      <c r="E66" s="429"/>
      <c r="F66" s="429"/>
      <c r="G66" s="429"/>
      <c r="H66" s="429"/>
      <c r="I66" s="429"/>
      <c r="J66" s="429"/>
      <c r="K66" s="429"/>
      <c r="L66" s="429"/>
      <c r="M66" s="429"/>
      <c r="N66" s="429"/>
      <c r="O66" s="429"/>
      <c r="P66" s="429"/>
      <c r="Q66" s="429"/>
      <c r="R66" s="429"/>
      <c r="S66" s="429"/>
      <c r="T66" s="430"/>
    </row>
    <row r="67" spans="2:20" x14ac:dyDescent="0.25">
      <c r="B67" s="431" t="s">
        <v>475</v>
      </c>
      <c r="C67" s="431"/>
      <c r="D67" s="432" t="s">
        <v>476</v>
      </c>
      <c r="E67" s="433"/>
      <c r="F67" s="433"/>
      <c r="G67" s="433"/>
      <c r="H67" s="433"/>
      <c r="I67" s="433"/>
      <c r="J67" s="433"/>
      <c r="K67" s="433"/>
      <c r="L67" s="433"/>
      <c r="M67" s="433"/>
      <c r="N67" s="433"/>
      <c r="O67" s="433"/>
      <c r="P67" s="433"/>
      <c r="Q67" s="433"/>
      <c r="R67" s="433"/>
      <c r="S67" s="433"/>
      <c r="T67" s="434"/>
    </row>
  </sheetData>
  <mergeCells count="23">
    <mergeCell ref="B3:H3"/>
    <mergeCell ref="B4:J4"/>
    <mergeCell ref="B5:D5"/>
    <mergeCell ref="B7:D7"/>
    <mergeCell ref="M7:M9"/>
    <mergeCell ref="B8:D9"/>
    <mergeCell ref="B63:O63"/>
    <mergeCell ref="B10:B26"/>
    <mergeCell ref="C10:C12"/>
    <mergeCell ref="C13:C26"/>
    <mergeCell ref="B33:B41"/>
    <mergeCell ref="C33:C38"/>
    <mergeCell ref="C39:C41"/>
    <mergeCell ref="B48:D48"/>
    <mergeCell ref="B59:P59"/>
    <mergeCell ref="B60:M60"/>
    <mergeCell ref="B61:G61"/>
    <mergeCell ref="B62:D62"/>
    <mergeCell ref="B64:D64"/>
    <mergeCell ref="B65:T65"/>
    <mergeCell ref="B66:T66"/>
    <mergeCell ref="B67:C67"/>
    <mergeCell ref="D67:T6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05D4CE-5638-4264-A306-61C5E0E0F3E6}">
  <dimension ref="B1:I29"/>
  <sheetViews>
    <sheetView zoomScale="90" zoomScaleNormal="90" workbookViewId="0">
      <selection activeCell="M17" sqref="M17"/>
    </sheetView>
  </sheetViews>
  <sheetFormatPr defaultRowHeight="15" x14ac:dyDescent="0.25"/>
  <cols>
    <col min="1" max="1" width="6.85546875" style="94" customWidth="1"/>
    <col min="2" max="2" width="63.5703125" style="94" customWidth="1"/>
    <col min="3" max="3" width="22.140625" style="94" customWidth="1"/>
    <col min="4" max="4" width="23.42578125" style="94" customWidth="1"/>
    <col min="5" max="9" width="21.5703125" style="94" customWidth="1"/>
    <col min="10" max="16384" width="9.140625" style="94"/>
  </cols>
  <sheetData>
    <row r="1" spans="2:9" x14ac:dyDescent="0.25">
      <c r="B1" s="202" t="s">
        <v>477</v>
      </c>
      <c r="E1" s="149"/>
    </row>
    <row r="3" spans="2:9" ht="17.25" x14ac:dyDescent="0.3">
      <c r="B3" s="473" t="s">
        <v>478</v>
      </c>
      <c r="C3" s="473"/>
      <c r="D3" s="473"/>
      <c r="E3" s="473"/>
      <c r="F3" s="322"/>
      <c r="G3" s="322"/>
      <c r="H3" s="322"/>
      <c r="I3" s="323" t="s">
        <v>380</v>
      </c>
    </row>
    <row r="4" spans="2:9" ht="17.25" x14ac:dyDescent="0.3">
      <c r="B4" s="474" t="s">
        <v>479</v>
      </c>
      <c r="C4" s="474"/>
      <c r="D4" s="474"/>
      <c r="E4" s="324"/>
      <c r="F4" s="322"/>
      <c r="G4" s="322"/>
      <c r="H4" s="322"/>
      <c r="I4" s="323" t="s">
        <v>382</v>
      </c>
    </row>
    <row r="5" spans="2:9" ht="15.75" x14ac:dyDescent="0.25">
      <c r="B5" s="325" t="s">
        <v>383</v>
      </c>
      <c r="C5" s="324"/>
      <c r="D5" s="324"/>
      <c r="E5" s="324"/>
      <c r="F5" s="322"/>
      <c r="G5" s="322"/>
      <c r="H5" s="323"/>
      <c r="I5" s="323" t="s">
        <v>384</v>
      </c>
    </row>
    <row r="6" spans="2:9" x14ac:dyDescent="0.25">
      <c r="B6" s="326"/>
      <c r="C6" s="326"/>
      <c r="D6" s="327"/>
      <c r="E6" s="327"/>
      <c r="F6" s="327"/>
      <c r="G6" s="328"/>
      <c r="H6" s="328"/>
      <c r="I6" s="328"/>
    </row>
    <row r="7" spans="2:9" x14ac:dyDescent="0.25">
      <c r="B7" s="329" t="s">
        <v>385</v>
      </c>
      <c r="C7" s="475" t="s">
        <v>480</v>
      </c>
      <c r="D7" s="476"/>
      <c r="E7" s="477"/>
      <c r="F7" s="475" t="s">
        <v>481</v>
      </c>
      <c r="G7" s="477"/>
      <c r="H7" s="475" t="s">
        <v>482</v>
      </c>
      <c r="I7" s="477"/>
    </row>
    <row r="8" spans="2:9" x14ac:dyDescent="0.25">
      <c r="B8" s="330"/>
      <c r="C8" s="331"/>
      <c r="D8" s="332"/>
      <c r="E8" s="331"/>
      <c r="F8" s="331"/>
      <c r="G8" s="331"/>
      <c r="H8" s="331"/>
      <c r="I8" s="331"/>
    </row>
    <row r="9" spans="2:9" ht="70.5" customHeight="1" x14ac:dyDescent="0.25">
      <c r="B9" s="330"/>
      <c r="C9" s="333" t="s">
        <v>483</v>
      </c>
      <c r="D9" s="333" t="s">
        <v>484</v>
      </c>
      <c r="E9" s="334" t="s">
        <v>485</v>
      </c>
      <c r="F9" s="333" t="s">
        <v>486</v>
      </c>
      <c r="G9" s="334" t="s">
        <v>487</v>
      </c>
      <c r="H9" s="333" t="s">
        <v>486</v>
      </c>
      <c r="I9" s="334" t="s">
        <v>488</v>
      </c>
    </row>
    <row r="10" spans="2:9" ht="15.75" thickBot="1" x14ac:dyDescent="0.3">
      <c r="B10" s="330"/>
      <c r="C10" s="335" t="s">
        <v>23</v>
      </c>
      <c r="D10" s="335" t="s">
        <v>23</v>
      </c>
      <c r="E10" s="335" t="s">
        <v>34</v>
      </c>
      <c r="F10" s="335" t="s">
        <v>23</v>
      </c>
      <c r="G10" s="335" t="s">
        <v>34</v>
      </c>
      <c r="H10" s="336" t="s">
        <v>489</v>
      </c>
      <c r="I10" s="335" t="s">
        <v>489</v>
      </c>
    </row>
    <row r="11" spans="2:9" ht="15.75" thickTop="1" x14ac:dyDescent="0.25">
      <c r="B11" s="337" t="s">
        <v>490</v>
      </c>
      <c r="C11" s="308">
        <v>247.57933421119625</v>
      </c>
      <c r="D11" s="306">
        <v>247.01728754000001</v>
      </c>
      <c r="E11" s="308">
        <v>17382.061439775069</v>
      </c>
      <c r="F11" s="308">
        <v>236.01891757163244</v>
      </c>
      <c r="G11" s="308">
        <v>17179.816692352659</v>
      </c>
      <c r="H11" s="308">
        <v>4.6599527196919999</v>
      </c>
      <c r="I11" s="308">
        <v>1.1772229648550001</v>
      </c>
    </row>
    <row r="12" spans="2:9" x14ac:dyDescent="0.25">
      <c r="B12" s="338" t="s">
        <v>491</v>
      </c>
      <c r="C12" s="308">
        <v>18.736739246363381</v>
      </c>
      <c r="D12" s="306">
        <v>18.736739249999999</v>
      </c>
      <c r="E12" s="308">
        <v>1780.8338550745525</v>
      </c>
      <c r="F12" s="308">
        <v>19.524552289711679</v>
      </c>
      <c r="G12" s="308">
        <v>1846.8461839495865</v>
      </c>
      <c r="H12" s="308">
        <v>-4.0349864520420002</v>
      </c>
      <c r="I12" s="308">
        <v>-3.5743273830129998</v>
      </c>
    </row>
    <row r="13" spans="2:9" x14ac:dyDescent="0.25">
      <c r="B13" s="338" t="s">
        <v>492</v>
      </c>
      <c r="C13" s="308">
        <v>190.9967144680065</v>
      </c>
      <c r="D13" s="306">
        <v>190.99671446799999</v>
      </c>
      <c r="E13" s="308">
        <v>10669.135664410838</v>
      </c>
      <c r="F13" s="308">
        <v>193.73634107875074</v>
      </c>
      <c r="G13" s="308">
        <v>10822.792968710932</v>
      </c>
      <c r="H13" s="308">
        <v>-1.41410052213</v>
      </c>
      <c r="I13" s="308">
        <v>-1.4197564782430001</v>
      </c>
    </row>
    <row r="14" spans="2:9" x14ac:dyDescent="0.25">
      <c r="B14" s="338" t="s">
        <v>459</v>
      </c>
      <c r="C14" s="308">
        <v>6.00493419543852</v>
      </c>
      <c r="D14" s="306">
        <v>6.0049341949999997</v>
      </c>
      <c r="E14" s="308">
        <v>721.77265562863238</v>
      </c>
      <c r="F14" s="308">
        <v>6.5247996023358503</v>
      </c>
      <c r="G14" s="308">
        <v>807.06070087832813</v>
      </c>
      <c r="H14" s="308">
        <v>-7.9675306372590002</v>
      </c>
      <c r="I14" s="308">
        <v>-10.567736126524</v>
      </c>
    </row>
    <row r="15" spans="2:9" x14ac:dyDescent="0.25">
      <c r="B15" s="338" t="s">
        <v>238</v>
      </c>
      <c r="C15" s="308">
        <v>17.482850933981041</v>
      </c>
      <c r="D15" s="306">
        <v>17.482850930000001</v>
      </c>
      <c r="E15" s="308">
        <v>1964.6633401147126</v>
      </c>
      <c r="F15" s="308">
        <v>17.259125608017118</v>
      </c>
      <c r="G15" s="308">
        <v>1891.3035485737673</v>
      </c>
      <c r="H15" s="308">
        <v>1.2962726331800001</v>
      </c>
      <c r="I15" s="308">
        <v>3.8787952148809999</v>
      </c>
    </row>
    <row r="16" spans="2:9" x14ac:dyDescent="0.25">
      <c r="B16" s="339" t="s">
        <v>493</v>
      </c>
      <c r="C16" s="308">
        <v>480.8005730549857</v>
      </c>
      <c r="D16" s="308">
        <v>480.23852638300002</v>
      </c>
      <c r="E16" s="308">
        <v>32518.466955003802</v>
      </c>
      <c r="F16" s="308">
        <v>473.06373615044782</v>
      </c>
      <c r="G16" s="308">
        <v>32547.820094465271</v>
      </c>
      <c r="H16" s="308">
        <v>1.516664602309</v>
      </c>
      <c r="I16" s="308">
        <v>-9.0184655611999995E-2</v>
      </c>
    </row>
    <row r="17" spans="2:9" x14ac:dyDescent="0.25">
      <c r="B17" s="340"/>
      <c r="C17" s="340"/>
      <c r="D17" s="340"/>
      <c r="E17" s="340"/>
      <c r="F17" s="340"/>
      <c r="G17" s="340"/>
      <c r="H17" s="340"/>
      <c r="I17" s="340"/>
    </row>
    <row r="18" spans="2:9" ht="15" customHeight="1" x14ac:dyDescent="0.25">
      <c r="B18" s="341" t="s">
        <v>494</v>
      </c>
      <c r="C18" s="342"/>
      <c r="D18" s="342"/>
      <c r="E18" s="342"/>
      <c r="F18" s="342"/>
      <c r="G18" s="342"/>
      <c r="H18" s="342"/>
      <c r="I18" s="322"/>
    </row>
    <row r="19" spans="2:9" ht="15" customHeight="1" x14ac:dyDescent="0.25">
      <c r="B19" s="478" t="s">
        <v>495</v>
      </c>
      <c r="C19" s="478"/>
      <c r="D19" s="478"/>
      <c r="E19" s="478"/>
      <c r="F19" s="478"/>
      <c r="G19" s="478"/>
      <c r="H19" s="478"/>
      <c r="I19" s="478"/>
    </row>
    <row r="20" spans="2:9" x14ac:dyDescent="0.25">
      <c r="B20" s="478"/>
      <c r="C20" s="478"/>
      <c r="D20" s="478"/>
      <c r="E20" s="478"/>
      <c r="F20" s="478"/>
      <c r="G20" s="478"/>
      <c r="H20" s="478"/>
      <c r="I20" s="478"/>
    </row>
    <row r="21" spans="2:9" ht="15" customHeight="1" x14ac:dyDescent="0.25">
      <c r="B21" s="462" t="s">
        <v>496</v>
      </c>
      <c r="C21" s="462"/>
      <c r="D21" s="462"/>
      <c r="E21" s="462"/>
      <c r="F21" s="462"/>
      <c r="G21" s="343"/>
      <c r="H21" s="343"/>
      <c r="I21" s="343"/>
    </row>
    <row r="22" spans="2:9" ht="15" customHeight="1" x14ac:dyDescent="0.25">
      <c r="B22" s="463" t="s">
        <v>497</v>
      </c>
      <c r="C22" s="464"/>
      <c r="D22" s="464"/>
      <c r="E22" s="464"/>
      <c r="F22" s="464"/>
      <c r="G22" s="464"/>
      <c r="H22" s="464"/>
      <c r="I22" s="464"/>
    </row>
    <row r="23" spans="2:9" ht="15" customHeight="1" x14ac:dyDescent="0.25">
      <c r="B23" s="462" t="s">
        <v>498</v>
      </c>
      <c r="C23" s="462"/>
      <c r="D23" s="462"/>
      <c r="E23" s="462"/>
      <c r="F23" s="343"/>
      <c r="G23" s="343"/>
      <c r="H23" s="343"/>
      <c r="I23" s="343"/>
    </row>
    <row r="24" spans="2:9" ht="15" customHeight="1" x14ac:dyDescent="0.25">
      <c r="B24" s="465" t="s">
        <v>499</v>
      </c>
      <c r="C24" s="466"/>
      <c r="D24" s="466"/>
      <c r="E24" s="466"/>
      <c r="F24" s="466"/>
      <c r="G24" s="466"/>
      <c r="H24" s="466"/>
      <c r="I24" s="466"/>
    </row>
    <row r="25" spans="2:9" x14ac:dyDescent="0.25">
      <c r="B25" s="322"/>
      <c r="C25" s="322"/>
      <c r="D25" s="322"/>
      <c r="E25" s="322"/>
      <c r="F25" s="322"/>
      <c r="G25" s="322"/>
      <c r="H25" s="322"/>
      <c r="I25" s="322"/>
    </row>
    <row r="26" spans="2:9" x14ac:dyDescent="0.25">
      <c r="B26" s="322"/>
      <c r="C26" s="322"/>
      <c r="D26" s="322"/>
      <c r="E26" s="322"/>
      <c r="F26" s="322"/>
      <c r="G26" s="322"/>
      <c r="H26" s="322"/>
      <c r="I26" s="322"/>
    </row>
    <row r="27" spans="2:9" ht="15" customHeight="1" x14ac:dyDescent="0.25">
      <c r="B27" s="467" t="s">
        <v>473</v>
      </c>
      <c r="C27" s="468"/>
      <c r="D27" s="468"/>
      <c r="E27" s="468"/>
      <c r="F27" s="468"/>
      <c r="G27" s="468"/>
      <c r="H27" s="468"/>
      <c r="I27" s="469"/>
    </row>
    <row r="28" spans="2:9" ht="15" customHeight="1" x14ac:dyDescent="0.25">
      <c r="B28" s="470" t="s">
        <v>500</v>
      </c>
      <c r="C28" s="471"/>
      <c r="D28" s="471"/>
      <c r="E28" s="471"/>
      <c r="F28" s="471"/>
      <c r="G28" s="471"/>
      <c r="H28" s="471"/>
      <c r="I28" s="472"/>
    </row>
    <row r="29" spans="2:9" x14ac:dyDescent="0.25">
      <c r="B29" s="344" t="s">
        <v>475</v>
      </c>
      <c r="C29" s="459" t="s">
        <v>501</v>
      </c>
      <c r="D29" s="460"/>
      <c r="E29" s="460"/>
      <c r="F29" s="460"/>
      <c r="G29" s="460"/>
      <c r="H29" s="460"/>
      <c r="I29" s="461"/>
    </row>
  </sheetData>
  <mergeCells count="13">
    <mergeCell ref="B19:I20"/>
    <mergeCell ref="B3:E3"/>
    <mergeCell ref="B4:D4"/>
    <mergeCell ref="C7:E7"/>
    <mergeCell ref="F7:G7"/>
    <mergeCell ref="H7:I7"/>
    <mergeCell ref="C29:I29"/>
    <mergeCell ref="B21:F21"/>
    <mergeCell ref="B22:I22"/>
    <mergeCell ref="B23:E23"/>
    <mergeCell ref="B24:I24"/>
    <mergeCell ref="B27:I27"/>
    <mergeCell ref="B28:I28"/>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63A71E-1725-4C6F-9598-D3DEF84A7CE4}">
  <dimension ref="B1:AK54"/>
  <sheetViews>
    <sheetView zoomScale="75" zoomScaleNormal="75" workbookViewId="0">
      <pane ySplit="1" topLeftCell="A2" activePane="bottomLeft" state="frozen"/>
      <selection activeCell="M17" sqref="M17"/>
      <selection pane="bottomLeft" activeCell="AJ4" sqref="AJ4:AJ23"/>
    </sheetView>
  </sheetViews>
  <sheetFormatPr defaultRowHeight="15" x14ac:dyDescent="0.25"/>
  <cols>
    <col min="1" max="1" width="5" style="346" customWidth="1"/>
    <col min="2" max="2" width="36.42578125" style="351" customWidth="1"/>
    <col min="3" max="3" width="31.42578125" style="346" bestFit="1" customWidth="1"/>
    <col min="4" max="4" width="8.5703125" style="346" bestFit="1" customWidth="1"/>
    <col min="5" max="22" width="7.5703125" style="346" bestFit="1" customWidth="1"/>
    <col min="23" max="30" width="6.85546875" style="346" bestFit="1" customWidth="1"/>
    <col min="31" max="31" width="7.42578125" style="346" bestFit="1" customWidth="1"/>
    <col min="32" max="35" width="7.42578125" style="346" customWidth="1"/>
    <col min="36" max="36" width="9.42578125" style="347" bestFit="1" customWidth="1"/>
    <col min="37" max="16384" width="9.140625" style="346"/>
  </cols>
  <sheetData>
    <row r="1" spans="2:37" ht="18" x14ac:dyDescent="0.25">
      <c r="B1" s="345" t="s">
        <v>502</v>
      </c>
    </row>
    <row r="3" spans="2:37" x14ac:dyDescent="0.25">
      <c r="B3" s="348" t="s">
        <v>503</v>
      </c>
      <c r="C3" s="348" t="s">
        <v>0</v>
      </c>
      <c r="D3" s="349">
        <v>1990</v>
      </c>
      <c r="E3" s="349">
        <v>1991</v>
      </c>
      <c r="F3" s="349">
        <v>1992</v>
      </c>
      <c r="G3" s="349">
        <v>1993</v>
      </c>
      <c r="H3" s="349">
        <v>1994</v>
      </c>
      <c r="I3" s="349">
        <v>1995</v>
      </c>
      <c r="J3" s="349">
        <v>1996</v>
      </c>
      <c r="K3" s="349">
        <v>1997</v>
      </c>
      <c r="L3" s="349">
        <v>1998</v>
      </c>
      <c r="M3" s="349">
        <v>1999</v>
      </c>
      <c r="N3" s="349">
        <v>2000</v>
      </c>
      <c r="O3" s="349">
        <v>2001</v>
      </c>
      <c r="P3" s="349">
        <v>2002</v>
      </c>
      <c r="Q3" s="349">
        <v>2003</v>
      </c>
      <c r="R3" s="349">
        <v>2004</v>
      </c>
      <c r="S3" s="349">
        <v>2005</v>
      </c>
      <c r="T3" s="349">
        <v>2006</v>
      </c>
      <c r="U3" s="349">
        <v>2007</v>
      </c>
      <c r="V3" s="349">
        <v>2008</v>
      </c>
      <c r="W3" s="349">
        <v>2009</v>
      </c>
      <c r="X3" s="349">
        <v>2010</v>
      </c>
      <c r="Y3" s="349">
        <v>2011</v>
      </c>
      <c r="Z3" s="349">
        <v>2012</v>
      </c>
      <c r="AA3" s="349">
        <v>2013</v>
      </c>
      <c r="AB3" s="349">
        <v>2014</v>
      </c>
      <c r="AC3" s="349">
        <v>2015</v>
      </c>
      <c r="AD3" s="349">
        <v>2016</v>
      </c>
      <c r="AE3" s="349">
        <v>2017</v>
      </c>
      <c r="AF3" s="349">
        <v>2018</v>
      </c>
      <c r="AG3" s="349">
        <v>2019</v>
      </c>
      <c r="AH3" s="349">
        <v>2020</v>
      </c>
      <c r="AI3" s="350"/>
    </row>
    <row r="4" spans="2:37" x14ac:dyDescent="0.25">
      <c r="B4" s="351" t="s">
        <v>504</v>
      </c>
      <c r="C4" s="351" t="s">
        <v>505</v>
      </c>
      <c r="D4" s="352">
        <v>13978.9338948</v>
      </c>
      <c r="E4" s="352">
        <v>23298.223158000001</v>
      </c>
      <c r="F4" s="352">
        <v>23793.052676399999</v>
      </c>
      <c r="G4" s="352">
        <v>23504.402124000004</v>
      </c>
      <c r="H4" s="352">
        <v>26473.379234399999</v>
      </c>
      <c r="I4" s="352">
        <v>25318.777024800002</v>
      </c>
      <c r="J4" s="352">
        <v>25772.370750000002</v>
      </c>
      <c r="K4" s="352">
        <v>33483.4640784</v>
      </c>
      <c r="L4" s="352">
        <v>45689.258865600001</v>
      </c>
      <c r="M4" s="352">
        <v>57070.337788800003</v>
      </c>
      <c r="N4" s="352">
        <v>41771.858511600003</v>
      </c>
      <c r="O4" s="352">
        <v>50019.017151600005</v>
      </c>
      <c r="P4" s="352">
        <v>36436.439239200001</v>
      </c>
      <c r="Q4" s="352">
        <v>23912.761662000004</v>
      </c>
      <c r="R4" s="352">
        <v>30201.285020399999</v>
      </c>
      <c r="S4" s="352">
        <v>30040.790594292288</v>
      </c>
      <c r="T4" s="352">
        <v>26180.987323417514</v>
      </c>
      <c r="U4" s="352">
        <v>15749.120908832594</v>
      </c>
      <c r="V4" s="352">
        <v>14187.588536720748</v>
      </c>
      <c r="W4" s="352">
        <v>8382.5795152415703</v>
      </c>
      <c r="X4" s="352">
        <v>4335.3226677115572</v>
      </c>
      <c r="Y4" s="352">
        <v>1695.5631686838001</v>
      </c>
      <c r="Z4" s="352">
        <v>1648.9819781665306</v>
      </c>
      <c r="AA4" s="352">
        <v>1393.894951279472</v>
      </c>
      <c r="AB4" s="352">
        <v>1984.4451064465463</v>
      </c>
      <c r="AC4" s="352">
        <v>2429.5724482073524</v>
      </c>
      <c r="AD4" s="352">
        <v>2188.5528962325534</v>
      </c>
      <c r="AE4" s="352">
        <v>1072.5475252668584</v>
      </c>
      <c r="AF4" s="352">
        <v>1083.0551243234395</v>
      </c>
      <c r="AG4" s="352">
        <v>2740.2521230082052</v>
      </c>
      <c r="AH4" s="352">
        <v>3989.3726558703725</v>
      </c>
      <c r="AI4" s="352"/>
      <c r="AJ4" s="353"/>
    </row>
    <row r="5" spans="2:37" x14ac:dyDescent="0.25">
      <c r="B5" s="351" t="s">
        <v>290</v>
      </c>
      <c r="C5" s="351" t="s">
        <v>505</v>
      </c>
      <c r="D5" s="352">
        <v>303.15781440000001</v>
      </c>
      <c r="E5" s="352">
        <v>259.84955520000005</v>
      </c>
      <c r="F5" s="352">
        <v>346.46607360000002</v>
      </c>
      <c r="G5" s="352">
        <v>216.54129599999999</v>
      </c>
      <c r="H5" s="352">
        <v>779.54866560000005</v>
      </c>
      <c r="I5" s="352">
        <v>649.62388800000008</v>
      </c>
      <c r="J5" s="352">
        <v>389.77433280000002</v>
      </c>
      <c r="K5" s="352">
        <v>476.39085119999999</v>
      </c>
      <c r="L5" s="352">
        <v>606.31562880000001</v>
      </c>
      <c r="M5" s="352">
        <v>1082.7064800000001</v>
      </c>
      <c r="N5" s="352">
        <v>1212.6312576</v>
      </c>
      <c r="O5" s="352">
        <v>1082.7064800000001</v>
      </c>
      <c r="P5" s="352">
        <v>822.85692480000012</v>
      </c>
      <c r="Q5" s="352">
        <v>1169.3229984</v>
      </c>
      <c r="R5" s="352">
        <v>1645.7138496000002</v>
      </c>
      <c r="S5" s="352">
        <v>2841.3920602999992</v>
      </c>
      <c r="T5" s="352">
        <v>2259.1289704949995</v>
      </c>
      <c r="U5" s="352">
        <v>580.00471732600022</v>
      </c>
      <c r="V5" s="352">
        <v>457.37624643489994</v>
      </c>
      <c r="W5" s="352">
        <v>355.45890498854374</v>
      </c>
      <c r="X5" s="352">
        <v>1095.6873658293241</v>
      </c>
      <c r="Y5" s="352">
        <v>325.15872440239008</v>
      </c>
      <c r="Z5" s="352">
        <v>304.26845332878474</v>
      </c>
      <c r="AA5" s="352">
        <v>188.08257400290523</v>
      </c>
      <c r="AB5" s="352">
        <v>315.3264571050284</v>
      </c>
      <c r="AC5" s="352">
        <v>796.28408667340034</v>
      </c>
      <c r="AD5" s="352">
        <v>456.92564248729997</v>
      </c>
      <c r="AE5" s="352">
        <v>307.50333957746</v>
      </c>
      <c r="AF5" s="352">
        <v>344.42551846310005</v>
      </c>
      <c r="AG5" s="352">
        <v>518.04200673370985</v>
      </c>
      <c r="AH5" s="352">
        <v>478.8479246626722</v>
      </c>
      <c r="AI5" s="352"/>
      <c r="AJ5" s="353"/>
    </row>
    <row r="6" spans="2:37" x14ac:dyDescent="0.25">
      <c r="B6" s="351" t="s">
        <v>85</v>
      </c>
      <c r="C6" s="351"/>
      <c r="D6" s="352">
        <f t="shared" ref="D6:AH6" si="0">SUM(D4:D5)</f>
        <v>14282.0917092</v>
      </c>
      <c r="E6" s="352">
        <f t="shared" si="0"/>
        <v>23558.072713199999</v>
      </c>
      <c r="F6" s="352">
        <f t="shared" si="0"/>
        <v>24139.518749999999</v>
      </c>
      <c r="G6" s="352">
        <f t="shared" si="0"/>
        <v>23720.943420000003</v>
      </c>
      <c r="H6" s="352">
        <f t="shared" si="0"/>
        <v>27252.927899999999</v>
      </c>
      <c r="I6" s="352">
        <f t="shared" si="0"/>
        <v>25968.400912800003</v>
      </c>
      <c r="J6" s="352">
        <f t="shared" si="0"/>
        <v>26162.145082800002</v>
      </c>
      <c r="K6" s="352">
        <f t="shared" si="0"/>
        <v>33959.854929599998</v>
      </c>
      <c r="L6" s="352">
        <f t="shared" si="0"/>
        <v>46295.574494400003</v>
      </c>
      <c r="M6" s="352">
        <f t="shared" si="0"/>
        <v>58153.044268800004</v>
      </c>
      <c r="N6" s="352">
        <f t="shared" si="0"/>
        <v>42984.489769200001</v>
      </c>
      <c r="O6" s="352">
        <f t="shared" si="0"/>
        <v>51101.723631600005</v>
      </c>
      <c r="P6" s="352">
        <f t="shared" si="0"/>
        <v>37259.296163999999</v>
      </c>
      <c r="Q6" s="352">
        <f t="shared" si="0"/>
        <v>25082.084660400003</v>
      </c>
      <c r="R6" s="352">
        <f t="shared" si="0"/>
        <v>31846.998869999999</v>
      </c>
      <c r="S6" s="352">
        <f t="shared" si="0"/>
        <v>32882.182654592289</v>
      </c>
      <c r="T6" s="352">
        <f t="shared" si="0"/>
        <v>28440.116293912513</v>
      </c>
      <c r="U6" s="352">
        <f>SUM(U4:U5)</f>
        <v>16329.125626158595</v>
      </c>
      <c r="V6" s="352">
        <f t="shared" si="0"/>
        <v>14644.964783155649</v>
      </c>
      <c r="W6" s="352">
        <f t="shared" si="0"/>
        <v>8738.0384202301138</v>
      </c>
      <c r="X6" s="352">
        <f t="shared" si="0"/>
        <v>5431.0100335408815</v>
      </c>
      <c r="Y6" s="352">
        <f t="shared" si="0"/>
        <v>2020.7218930861902</v>
      </c>
      <c r="Z6" s="352">
        <f t="shared" si="0"/>
        <v>1953.2504314953153</v>
      </c>
      <c r="AA6" s="352">
        <f t="shared" si="0"/>
        <v>1581.9775252823772</v>
      </c>
      <c r="AB6" s="352">
        <f t="shared" si="0"/>
        <v>2299.7715635515747</v>
      </c>
      <c r="AC6" s="352">
        <f t="shared" si="0"/>
        <v>3225.8565348807529</v>
      </c>
      <c r="AD6" s="352">
        <f t="shared" si="0"/>
        <v>2645.4785387198535</v>
      </c>
      <c r="AE6" s="352">
        <f t="shared" si="0"/>
        <v>1380.0508648443183</v>
      </c>
      <c r="AF6" s="352">
        <f t="shared" si="0"/>
        <v>1427.4806427865396</v>
      </c>
      <c r="AG6" s="352">
        <f t="shared" si="0"/>
        <v>3258.2941297419152</v>
      </c>
      <c r="AH6" s="352">
        <f t="shared" si="0"/>
        <v>4468.220580533045</v>
      </c>
      <c r="AI6" s="352"/>
      <c r="AJ6" s="353"/>
    </row>
    <row r="7" spans="2:37" x14ac:dyDescent="0.25">
      <c r="B7" s="354"/>
      <c r="C7" s="351"/>
      <c r="D7" s="355"/>
      <c r="E7" s="355"/>
      <c r="F7" s="355"/>
      <c r="G7" s="355"/>
      <c r="H7" s="355"/>
      <c r="I7" s="355"/>
      <c r="J7" s="355"/>
      <c r="K7" s="355"/>
      <c r="L7" s="355"/>
      <c r="M7" s="355"/>
      <c r="N7" s="355"/>
      <c r="O7" s="355"/>
      <c r="P7" s="355"/>
      <c r="Q7" s="355"/>
      <c r="R7" s="355"/>
      <c r="S7" s="355"/>
      <c r="T7" s="355"/>
      <c r="U7" s="355"/>
      <c r="V7" s="355"/>
      <c r="W7" s="355"/>
      <c r="X7" s="355"/>
      <c r="Y7" s="355"/>
      <c r="Z7" s="355"/>
      <c r="AA7" s="355"/>
      <c r="AB7" s="355"/>
      <c r="AC7" s="355"/>
      <c r="AD7" s="355"/>
      <c r="AE7" s="355"/>
      <c r="AF7" s="355"/>
      <c r="AG7" s="355"/>
      <c r="AH7" s="355"/>
      <c r="AI7" s="355"/>
    </row>
    <row r="8" spans="2:37" ht="18" x14ac:dyDescent="0.25">
      <c r="B8" s="348" t="s">
        <v>506</v>
      </c>
      <c r="C8" s="348" t="s">
        <v>0</v>
      </c>
      <c r="D8" s="349">
        <v>1990</v>
      </c>
      <c r="E8" s="349">
        <v>1991</v>
      </c>
      <c r="F8" s="349">
        <v>1992</v>
      </c>
      <c r="G8" s="349">
        <v>1993</v>
      </c>
      <c r="H8" s="349">
        <v>1994</v>
      </c>
      <c r="I8" s="349">
        <v>1995</v>
      </c>
      <c r="J8" s="349">
        <v>1996</v>
      </c>
      <c r="K8" s="349">
        <v>1997</v>
      </c>
      <c r="L8" s="349">
        <v>1998</v>
      </c>
      <c r="M8" s="349">
        <v>1999</v>
      </c>
      <c r="N8" s="349">
        <v>2000</v>
      </c>
      <c r="O8" s="349">
        <v>2001</v>
      </c>
      <c r="P8" s="349">
        <v>2002</v>
      </c>
      <c r="Q8" s="349">
        <v>2003</v>
      </c>
      <c r="R8" s="349">
        <v>2004</v>
      </c>
      <c r="S8" s="349">
        <v>2005</v>
      </c>
      <c r="T8" s="349">
        <v>2006</v>
      </c>
      <c r="U8" s="349">
        <v>2007</v>
      </c>
      <c r="V8" s="349">
        <v>2008</v>
      </c>
      <c r="W8" s="349">
        <v>2009</v>
      </c>
      <c r="X8" s="349">
        <v>2010</v>
      </c>
      <c r="Y8" s="349">
        <v>2011</v>
      </c>
      <c r="Z8" s="349">
        <v>2012</v>
      </c>
      <c r="AA8" s="349">
        <v>2013</v>
      </c>
      <c r="AB8" s="349">
        <v>2014</v>
      </c>
      <c r="AC8" s="349">
        <v>2015</v>
      </c>
      <c r="AD8" s="349">
        <v>2016</v>
      </c>
      <c r="AE8" s="349">
        <v>2017</v>
      </c>
      <c r="AF8" s="349">
        <v>2018</v>
      </c>
      <c r="AG8" s="349">
        <v>2019</v>
      </c>
      <c r="AH8" s="349">
        <v>2020</v>
      </c>
      <c r="AI8" s="350"/>
    </row>
    <row r="9" spans="2:37" x14ac:dyDescent="0.25">
      <c r="B9" s="351" t="s">
        <v>504</v>
      </c>
      <c r="C9" s="351" t="s">
        <v>507</v>
      </c>
      <c r="D9" s="356">
        <v>77.400000000000006</v>
      </c>
      <c r="E9" s="356">
        <v>77.400000000000006</v>
      </c>
      <c r="F9" s="356">
        <v>77.400000000000006</v>
      </c>
      <c r="G9" s="356">
        <v>77.400000000000006</v>
      </c>
      <c r="H9" s="356">
        <v>77.400000000000006</v>
      </c>
      <c r="I9" s="356">
        <f>D9</f>
        <v>77.400000000000006</v>
      </c>
      <c r="J9" s="356">
        <f t="shared" ref="J9:Y10" si="1">E9</f>
        <v>77.400000000000006</v>
      </c>
      <c r="K9" s="356">
        <f t="shared" si="1"/>
        <v>77.400000000000006</v>
      </c>
      <c r="L9" s="356">
        <f t="shared" si="1"/>
        <v>77.400000000000006</v>
      </c>
      <c r="M9" s="356">
        <f t="shared" si="1"/>
        <v>77.400000000000006</v>
      </c>
      <c r="N9" s="356">
        <f t="shared" si="1"/>
        <v>77.400000000000006</v>
      </c>
      <c r="O9" s="356">
        <f t="shared" si="1"/>
        <v>77.400000000000006</v>
      </c>
      <c r="P9" s="356">
        <f t="shared" si="1"/>
        <v>77.400000000000006</v>
      </c>
      <c r="Q9" s="356">
        <f t="shared" si="1"/>
        <v>77.400000000000006</v>
      </c>
      <c r="R9" s="356">
        <f t="shared" si="1"/>
        <v>77.400000000000006</v>
      </c>
      <c r="S9" s="356">
        <f t="shared" si="1"/>
        <v>77.400000000000006</v>
      </c>
      <c r="T9" s="356">
        <f t="shared" si="1"/>
        <v>77.400000000000006</v>
      </c>
      <c r="U9" s="356">
        <f t="shared" si="1"/>
        <v>77.400000000000006</v>
      </c>
      <c r="V9" s="356">
        <f t="shared" si="1"/>
        <v>77.400000000000006</v>
      </c>
      <c r="W9" s="356">
        <f t="shared" si="1"/>
        <v>77.400000000000006</v>
      </c>
      <c r="X9" s="356">
        <f t="shared" si="1"/>
        <v>77.400000000000006</v>
      </c>
      <c r="Y9" s="356">
        <f t="shared" si="1"/>
        <v>77.400000000000006</v>
      </c>
      <c r="Z9" s="356">
        <f t="shared" ref="Z9:AH10" si="2">U9</f>
        <v>77.400000000000006</v>
      </c>
      <c r="AA9" s="356">
        <f t="shared" si="2"/>
        <v>77.400000000000006</v>
      </c>
      <c r="AB9" s="356">
        <f t="shared" si="2"/>
        <v>77.400000000000006</v>
      </c>
      <c r="AC9" s="356">
        <f t="shared" si="2"/>
        <v>77.400000000000006</v>
      </c>
      <c r="AD9" s="356">
        <f t="shared" si="2"/>
        <v>77.400000000000006</v>
      </c>
      <c r="AE9" s="356">
        <f t="shared" si="2"/>
        <v>77.400000000000006</v>
      </c>
      <c r="AF9" s="356">
        <f t="shared" si="2"/>
        <v>77.400000000000006</v>
      </c>
      <c r="AG9" s="356">
        <f t="shared" si="2"/>
        <v>77.400000000000006</v>
      </c>
      <c r="AH9" s="356">
        <f t="shared" si="2"/>
        <v>77.400000000000006</v>
      </c>
      <c r="AI9" s="356"/>
      <c r="AK9" s="357"/>
    </row>
    <row r="10" spans="2:37" x14ac:dyDescent="0.25">
      <c r="B10" s="351" t="s">
        <v>290</v>
      </c>
      <c r="C10" s="351" t="s">
        <v>507</v>
      </c>
      <c r="D10" s="356">
        <v>74.099999999999994</v>
      </c>
      <c r="E10" s="356">
        <v>74.099999999999994</v>
      </c>
      <c r="F10" s="356">
        <v>74.099999999999994</v>
      </c>
      <c r="G10" s="356">
        <v>74.099999999999994</v>
      </c>
      <c r="H10" s="356">
        <v>74.099999999999994</v>
      </c>
      <c r="I10" s="356">
        <f>D10</f>
        <v>74.099999999999994</v>
      </c>
      <c r="J10" s="356">
        <f t="shared" si="1"/>
        <v>74.099999999999994</v>
      </c>
      <c r="K10" s="356">
        <f t="shared" si="1"/>
        <v>74.099999999999994</v>
      </c>
      <c r="L10" s="356">
        <f t="shared" si="1"/>
        <v>74.099999999999994</v>
      </c>
      <c r="M10" s="356">
        <f t="shared" si="1"/>
        <v>74.099999999999994</v>
      </c>
      <c r="N10" s="356">
        <f t="shared" si="1"/>
        <v>74.099999999999994</v>
      </c>
      <c r="O10" s="356">
        <f t="shared" si="1"/>
        <v>74.099999999999994</v>
      </c>
      <c r="P10" s="356">
        <f t="shared" si="1"/>
        <v>74.099999999999994</v>
      </c>
      <c r="Q10" s="356">
        <f t="shared" si="1"/>
        <v>74.099999999999994</v>
      </c>
      <c r="R10" s="356">
        <f t="shared" si="1"/>
        <v>74.099999999999994</v>
      </c>
      <c r="S10" s="356">
        <f t="shared" si="1"/>
        <v>74.099999999999994</v>
      </c>
      <c r="T10" s="356">
        <f t="shared" si="1"/>
        <v>74.099999999999994</v>
      </c>
      <c r="U10" s="356">
        <f t="shared" si="1"/>
        <v>74.099999999999994</v>
      </c>
      <c r="V10" s="356">
        <f t="shared" si="1"/>
        <v>74.099999999999994</v>
      </c>
      <c r="W10" s="356">
        <f t="shared" si="1"/>
        <v>74.099999999999994</v>
      </c>
      <c r="X10" s="356">
        <f t="shared" si="1"/>
        <v>74.099999999999994</v>
      </c>
      <c r="Y10" s="356">
        <f t="shared" si="1"/>
        <v>74.099999999999994</v>
      </c>
      <c r="Z10" s="356">
        <f t="shared" si="2"/>
        <v>74.099999999999994</v>
      </c>
      <c r="AA10" s="356">
        <f t="shared" si="2"/>
        <v>74.099999999999994</v>
      </c>
      <c r="AB10" s="356">
        <f t="shared" si="2"/>
        <v>74.099999999999994</v>
      </c>
      <c r="AC10" s="356">
        <f t="shared" si="2"/>
        <v>74.099999999999994</v>
      </c>
      <c r="AD10" s="356">
        <f t="shared" si="2"/>
        <v>74.099999999999994</v>
      </c>
      <c r="AE10" s="356">
        <f t="shared" si="2"/>
        <v>74.099999999999994</v>
      </c>
      <c r="AF10" s="356">
        <f t="shared" si="2"/>
        <v>74.099999999999994</v>
      </c>
      <c r="AG10" s="356">
        <f t="shared" si="2"/>
        <v>74.099999999999994</v>
      </c>
      <c r="AH10" s="356">
        <f t="shared" si="2"/>
        <v>74.099999999999994</v>
      </c>
      <c r="AI10" s="356"/>
      <c r="AK10" s="357"/>
    </row>
    <row r="11" spans="2:37" x14ac:dyDescent="0.25">
      <c r="C11" s="351"/>
    </row>
    <row r="12" spans="2:37" x14ac:dyDescent="0.25">
      <c r="B12" s="348" t="s">
        <v>508</v>
      </c>
      <c r="C12" s="358" t="s">
        <v>10</v>
      </c>
      <c r="D12" s="349">
        <v>1990</v>
      </c>
      <c r="E12" s="349">
        <v>1991</v>
      </c>
      <c r="F12" s="349">
        <v>1992</v>
      </c>
      <c r="G12" s="349">
        <v>1993</v>
      </c>
      <c r="H12" s="349">
        <v>1994</v>
      </c>
      <c r="I12" s="349">
        <v>1995</v>
      </c>
      <c r="J12" s="349">
        <v>1996</v>
      </c>
      <c r="K12" s="349">
        <v>1997</v>
      </c>
      <c r="L12" s="349">
        <v>1998</v>
      </c>
      <c r="M12" s="349">
        <v>1999</v>
      </c>
      <c r="N12" s="349">
        <v>2000</v>
      </c>
      <c r="O12" s="349">
        <v>2001</v>
      </c>
      <c r="P12" s="349">
        <v>2002</v>
      </c>
      <c r="Q12" s="349">
        <v>2003</v>
      </c>
      <c r="R12" s="349">
        <v>2004</v>
      </c>
      <c r="S12" s="349">
        <v>2005</v>
      </c>
      <c r="T12" s="349">
        <v>2006</v>
      </c>
      <c r="U12" s="349">
        <v>2007</v>
      </c>
      <c r="V12" s="349">
        <v>2008</v>
      </c>
      <c r="W12" s="349">
        <v>2009</v>
      </c>
      <c r="X12" s="349">
        <v>2010</v>
      </c>
      <c r="Y12" s="349">
        <v>2011</v>
      </c>
      <c r="Z12" s="349">
        <v>2012</v>
      </c>
      <c r="AA12" s="349">
        <v>2013</v>
      </c>
      <c r="AB12" s="349">
        <v>2014</v>
      </c>
      <c r="AC12" s="349">
        <v>2015</v>
      </c>
      <c r="AD12" s="349">
        <v>2016</v>
      </c>
      <c r="AE12" s="349">
        <v>2017</v>
      </c>
      <c r="AF12" s="349">
        <v>2018</v>
      </c>
      <c r="AG12" s="349">
        <v>2019</v>
      </c>
      <c r="AH12" s="349">
        <v>2020</v>
      </c>
      <c r="AI12" s="350"/>
    </row>
    <row r="13" spans="2:37" x14ac:dyDescent="0.25">
      <c r="B13" s="351" t="s">
        <v>504</v>
      </c>
      <c r="C13" s="346" t="s">
        <v>509</v>
      </c>
      <c r="D13" s="352">
        <f>D4*D9/1000</f>
        <v>1081.96948345752</v>
      </c>
      <c r="E13" s="352">
        <f t="shared" ref="E13:AH14" si="3">E4*E9/1000</f>
        <v>1803.2824724292</v>
      </c>
      <c r="F13" s="352">
        <f t="shared" si="3"/>
        <v>1841.5822771533599</v>
      </c>
      <c r="G13" s="352">
        <f t="shared" si="3"/>
        <v>1819.2407243976004</v>
      </c>
      <c r="H13" s="352">
        <f t="shared" si="3"/>
        <v>2049.0395527425603</v>
      </c>
      <c r="I13" s="352">
        <f t="shared" si="3"/>
        <v>1959.6733417195203</v>
      </c>
      <c r="J13" s="352">
        <f t="shared" si="3"/>
        <v>1994.7814960500002</v>
      </c>
      <c r="K13" s="352">
        <f t="shared" si="3"/>
        <v>2591.62011966816</v>
      </c>
      <c r="L13" s="352">
        <f t="shared" si="3"/>
        <v>3536.3486361974401</v>
      </c>
      <c r="M13" s="352">
        <f t="shared" si="3"/>
        <v>4417.2441448531208</v>
      </c>
      <c r="N13" s="352">
        <f t="shared" si="3"/>
        <v>3233.1418487978403</v>
      </c>
      <c r="O13" s="352">
        <f t="shared" si="3"/>
        <v>3871.4719275338407</v>
      </c>
      <c r="P13" s="352">
        <f t="shared" si="3"/>
        <v>2820.1803971140803</v>
      </c>
      <c r="Q13" s="352">
        <f t="shared" si="3"/>
        <v>1850.8477526388006</v>
      </c>
      <c r="R13" s="352">
        <f t="shared" si="3"/>
        <v>2337.5794605789597</v>
      </c>
      <c r="S13" s="352">
        <f t="shared" si="3"/>
        <v>2325.1571919982234</v>
      </c>
      <c r="T13" s="352">
        <f t="shared" si="3"/>
        <v>2026.4084188325157</v>
      </c>
      <c r="U13" s="352">
        <f>U4*U9/1000</f>
        <v>1218.9819583436429</v>
      </c>
      <c r="V13" s="352">
        <f t="shared" si="3"/>
        <v>1098.119352742186</v>
      </c>
      <c r="W13" s="352">
        <f t="shared" si="3"/>
        <v>648.81165447969761</v>
      </c>
      <c r="X13" s="352">
        <f t="shared" si="3"/>
        <v>335.55397448087456</v>
      </c>
      <c r="Y13" s="352">
        <f t="shared" si="3"/>
        <v>131.23658925612614</v>
      </c>
      <c r="Z13" s="352">
        <f t="shared" si="3"/>
        <v>127.63120511008948</v>
      </c>
      <c r="AA13" s="352">
        <f t="shared" si="3"/>
        <v>107.88746922903114</v>
      </c>
      <c r="AB13" s="352">
        <f t="shared" si="3"/>
        <v>153.5960512389627</v>
      </c>
      <c r="AC13" s="352">
        <f t="shared" si="3"/>
        <v>188.04890749124908</v>
      </c>
      <c r="AD13" s="352">
        <f t="shared" si="3"/>
        <v>169.39399416839967</v>
      </c>
      <c r="AE13" s="352">
        <f t="shared" si="3"/>
        <v>83.015178455654848</v>
      </c>
      <c r="AF13" s="352">
        <f t="shared" si="3"/>
        <v>83.828466622634224</v>
      </c>
      <c r="AG13" s="352">
        <f t="shared" si="3"/>
        <v>212.09551432083509</v>
      </c>
      <c r="AH13" s="352">
        <f t="shared" si="3"/>
        <v>308.77744356436682</v>
      </c>
      <c r="AI13" s="352"/>
    </row>
    <row r="14" spans="2:37" x14ac:dyDescent="0.25">
      <c r="B14" s="351" t="s">
        <v>290</v>
      </c>
      <c r="C14" s="346" t="s">
        <v>509</v>
      </c>
      <c r="D14" s="352">
        <f t="shared" ref="D14:V14" si="4">D5*D10/1000</f>
        <v>22.46399404704</v>
      </c>
      <c r="E14" s="352">
        <f t="shared" si="4"/>
        <v>19.254852040320003</v>
      </c>
      <c r="F14" s="352">
        <f t="shared" si="4"/>
        <v>25.673136053759997</v>
      </c>
      <c r="G14" s="352">
        <f t="shared" si="4"/>
        <v>16.045710033599999</v>
      </c>
      <c r="H14" s="352">
        <f t="shared" si="4"/>
        <v>57.764556120959995</v>
      </c>
      <c r="I14" s="352">
        <f t="shared" si="4"/>
        <v>48.1371301008</v>
      </c>
      <c r="J14" s="352">
        <f t="shared" si="4"/>
        <v>28.882278060479997</v>
      </c>
      <c r="K14" s="352">
        <f t="shared" si="4"/>
        <v>35.300562073919998</v>
      </c>
      <c r="L14" s="352">
        <f t="shared" si="4"/>
        <v>44.92798809408</v>
      </c>
      <c r="M14" s="352">
        <f t="shared" si="4"/>
        <v>80.228550167999998</v>
      </c>
      <c r="N14" s="352">
        <f t="shared" si="4"/>
        <v>89.85597618816</v>
      </c>
      <c r="O14" s="352">
        <f t="shared" si="4"/>
        <v>80.228550167999998</v>
      </c>
      <c r="P14" s="352">
        <f t="shared" si="4"/>
        <v>60.973698127680009</v>
      </c>
      <c r="Q14" s="352">
        <f t="shared" si="4"/>
        <v>86.646834181439985</v>
      </c>
      <c r="R14" s="352">
        <f t="shared" si="4"/>
        <v>121.94739625536002</v>
      </c>
      <c r="S14" s="352">
        <f t="shared" si="4"/>
        <v>210.54715166822993</v>
      </c>
      <c r="T14" s="352">
        <f t="shared" si="4"/>
        <v>167.40145671367944</v>
      </c>
      <c r="U14" s="352">
        <f>U5*U10/1000</f>
        <v>42.97834955385661</v>
      </c>
      <c r="V14" s="352">
        <f t="shared" si="4"/>
        <v>33.891579860826084</v>
      </c>
      <c r="W14" s="352">
        <f t="shared" si="3"/>
        <v>26.33950485965109</v>
      </c>
      <c r="X14" s="352">
        <f t="shared" si="3"/>
        <v>81.190433807952914</v>
      </c>
      <c r="Y14" s="352">
        <f t="shared" si="3"/>
        <v>24.094261478217103</v>
      </c>
      <c r="Z14" s="352">
        <f t="shared" si="3"/>
        <v>22.546292391662949</v>
      </c>
      <c r="AA14" s="352">
        <f t="shared" si="3"/>
        <v>13.936918733615277</v>
      </c>
      <c r="AB14" s="352">
        <f t="shared" si="3"/>
        <v>23.365690471482601</v>
      </c>
      <c r="AC14" s="352">
        <f t="shared" si="3"/>
        <v>59.004650822498959</v>
      </c>
      <c r="AD14" s="352">
        <f t="shared" si="3"/>
        <v>33.858190108308925</v>
      </c>
      <c r="AE14" s="352">
        <f t="shared" si="3"/>
        <v>22.785997462689785</v>
      </c>
      <c r="AF14" s="352">
        <f t="shared" si="3"/>
        <v>25.521930918115711</v>
      </c>
      <c r="AG14" s="352">
        <f t="shared" si="3"/>
        <v>38.386912698967897</v>
      </c>
      <c r="AH14" s="352">
        <f t="shared" si="3"/>
        <v>35.482631217504007</v>
      </c>
      <c r="AI14" s="352"/>
    </row>
    <row r="15" spans="2:37" x14ac:dyDescent="0.25">
      <c r="B15" s="354" t="s">
        <v>510</v>
      </c>
      <c r="C15" s="346" t="s">
        <v>509</v>
      </c>
      <c r="D15" s="359">
        <f>SUM(D13:D14)</f>
        <v>1104.43347750456</v>
      </c>
      <c r="E15" s="359">
        <f t="shared" ref="E15:AA15" si="5">SUM(E13:E14)</f>
        <v>1822.5373244695199</v>
      </c>
      <c r="F15" s="359">
        <f t="shared" si="5"/>
        <v>1867.2554132071198</v>
      </c>
      <c r="G15" s="359">
        <f t="shared" si="5"/>
        <v>1835.2864344312004</v>
      </c>
      <c r="H15" s="359">
        <f t="shared" si="5"/>
        <v>2106.8041088635205</v>
      </c>
      <c r="I15" s="359">
        <f t="shared" si="5"/>
        <v>2007.8104718203203</v>
      </c>
      <c r="J15" s="359">
        <f t="shared" si="5"/>
        <v>2023.6637741104803</v>
      </c>
      <c r="K15" s="359">
        <f t="shared" si="5"/>
        <v>2626.92068174208</v>
      </c>
      <c r="L15" s="359">
        <f t="shared" si="5"/>
        <v>3581.27662429152</v>
      </c>
      <c r="M15" s="359">
        <f t="shared" si="5"/>
        <v>4497.4726950211207</v>
      </c>
      <c r="N15" s="359">
        <f t="shared" si="5"/>
        <v>3322.9978249860005</v>
      </c>
      <c r="O15" s="359">
        <f t="shared" si="5"/>
        <v>3951.7004777018406</v>
      </c>
      <c r="P15" s="359">
        <f t="shared" si="5"/>
        <v>2881.1540952417604</v>
      </c>
      <c r="Q15" s="359">
        <f t="shared" si="5"/>
        <v>1937.4945868202406</v>
      </c>
      <c r="R15" s="359">
        <f t="shared" si="5"/>
        <v>2459.5268568343199</v>
      </c>
      <c r="S15" s="359">
        <f t="shared" si="5"/>
        <v>2535.7043436664535</v>
      </c>
      <c r="T15" s="359">
        <f t="shared" si="5"/>
        <v>2193.8098755461951</v>
      </c>
      <c r="U15" s="359">
        <f>SUM(U13:U14)</f>
        <v>1261.9603078974994</v>
      </c>
      <c r="V15" s="359">
        <f t="shared" si="5"/>
        <v>1132.0109326030122</v>
      </c>
      <c r="W15" s="359">
        <f t="shared" si="5"/>
        <v>675.15115933934874</v>
      </c>
      <c r="X15" s="359">
        <f t="shared" si="5"/>
        <v>416.74440828882746</v>
      </c>
      <c r="Y15" s="359">
        <f t="shared" si="5"/>
        <v>155.33085073434324</v>
      </c>
      <c r="Z15" s="359">
        <f>SUM(Z13:Z14)</f>
        <v>150.17749750175244</v>
      </c>
      <c r="AA15" s="359">
        <f t="shared" si="5"/>
        <v>121.82438796264641</v>
      </c>
      <c r="AB15" s="359">
        <f>SUM(AB13:AB14)</f>
        <v>176.9617417104453</v>
      </c>
      <c r="AC15" s="359">
        <f>SUM(AC13:AC14)</f>
        <v>247.05355831374806</v>
      </c>
      <c r="AD15" s="359">
        <f t="shared" ref="AD15:AH15" si="6">SUM(AD13:AD14)</f>
        <v>203.25218427670859</v>
      </c>
      <c r="AE15" s="359">
        <f t="shared" si="6"/>
        <v>105.80117591834463</v>
      </c>
      <c r="AF15" s="359">
        <f t="shared" si="6"/>
        <v>109.35039754074994</v>
      </c>
      <c r="AG15" s="359">
        <f t="shared" si="6"/>
        <v>250.482427019803</v>
      </c>
      <c r="AH15" s="359">
        <f t="shared" si="6"/>
        <v>344.2600747818708</v>
      </c>
      <c r="AI15" s="359"/>
    </row>
    <row r="16" spans="2:37" x14ac:dyDescent="0.25">
      <c r="B16" s="360" t="s">
        <v>511</v>
      </c>
      <c r="C16" s="361" t="s">
        <v>512</v>
      </c>
      <c r="D16" s="362">
        <f t="shared" ref="D16:AH16" si="7">D15/D6*1000</f>
        <v>77.3299527822752</v>
      </c>
      <c r="E16" s="362">
        <f t="shared" si="7"/>
        <v>77.363600437837206</v>
      </c>
      <c r="F16" s="362">
        <f t="shared" si="7"/>
        <v>77.352636253658531</v>
      </c>
      <c r="G16" s="362">
        <f t="shared" si="7"/>
        <v>77.369875301156981</v>
      </c>
      <c r="H16" s="362">
        <f t="shared" si="7"/>
        <v>77.305606083650204</v>
      </c>
      <c r="I16" s="362">
        <f t="shared" si="7"/>
        <v>77.317447407039097</v>
      </c>
      <c r="J16" s="362">
        <f t="shared" si="7"/>
        <v>77.350835250925755</v>
      </c>
      <c r="K16" s="362">
        <f t="shared" si="7"/>
        <v>77.353707405045782</v>
      </c>
      <c r="L16" s="362">
        <f t="shared" si="7"/>
        <v>77.356781148157424</v>
      </c>
      <c r="M16" s="362">
        <f t="shared" si="7"/>
        <v>77.338559856514408</v>
      </c>
      <c r="N16" s="362">
        <f t="shared" si="7"/>
        <v>77.306904021158175</v>
      </c>
      <c r="O16" s="362">
        <f t="shared" si="7"/>
        <v>77.330081979039349</v>
      </c>
      <c r="P16" s="362">
        <f t="shared" si="7"/>
        <v>77.327120795844138</v>
      </c>
      <c r="Q16" s="362">
        <f t="shared" si="7"/>
        <v>77.246154498441186</v>
      </c>
      <c r="R16" s="362">
        <f t="shared" si="7"/>
        <v>77.229470408629425</v>
      </c>
      <c r="S16" s="362">
        <f t="shared" si="7"/>
        <v>77.11484271900423</v>
      </c>
      <c r="T16" s="362">
        <f t="shared" si="7"/>
        <v>77.137865853796498</v>
      </c>
      <c r="U16" s="362">
        <f t="shared" si="7"/>
        <v>77.282785177173864</v>
      </c>
      <c r="V16" s="362">
        <f t="shared" si="7"/>
        <v>77.296937846175567</v>
      </c>
      <c r="W16" s="362">
        <f t="shared" si="7"/>
        <v>77.26575769869055</v>
      </c>
      <c r="X16" s="362">
        <f t="shared" si="7"/>
        <v>76.734236489178542</v>
      </c>
      <c r="Y16" s="362">
        <f t="shared" si="7"/>
        <v>76.86898987228318</v>
      </c>
      <c r="Z16" s="362">
        <f t="shared" si="7"/>
        <v>76.885941034598261</v>
      </c>
      <c r="AA16" s="362">
        <f t="shared" si="7"/>
        <v>77.007660359082038</v>
      </c>
      <c r="AB16" s="362">
        <f t="shared" si="7"/>
        <v>76.947530143889765</v>
      </c>
      <c r="AC16" s="362">
        <f t="shared" si="7"/>
        <v>76.585414026442649</v>
      </c>
      <c r="AD16" s="362">
        <f t="shared" si="7"/>
        <v>76.830025759748665</v>
      </c>
      <c r="AE16" s="362">
        <f t="shared" si="7"/>
        <v>76.664693029470271</v>
      </c>
      <c r="AF16" s="362">
        <f t="shared" si="7"/>
        <v>76.603769090199705</v>
      </c>
      <c r="AG16" s="362">
        <f t="shared" si="7"/>
        <v>76.87532710241949</v>
      </c>
      <c r="AH16" s="362">
        <f t="shared" si="7"/>
        <v>77.046347327105693</v>
      </c>
      <c r="AI16" s="356"/>
    </row>
    <row r="17" spans="2:36" x14ac:dyDescent="0.25">
      <c r="B17" s="354"/>
      <c r="C17" s="363"/>
    </row>
    <row r="18" spans="2:36" x14ac:dyDescent="0.25">
      <c r="B18" s="348" t="s">
        <v>513</v>
      </c>
      <c r="C18" s="358" t="s">
        <v>10</v>
      </c>
      <c r="D18" s="349">
        <v>1990</v>
      </c>
      <c r="E18" s="349">
        <v>1991</v>
      </c>
      <c r="F18" s="349">
        <v>1992</v>
      </c>
      <c r="G18" s="349">
        <v>1993</v>
      </c>
      <c r="H18" s="349">
        <v>1994</v>
      </c>
      <c r="I18" s="349">
        <v>1995</v>
      </c>
      <c r="J18" s="349">
        <v>1996</v>
      </c>
      <c r="K18" s="349">
        <v>1997</v>
      </c>
      <c r="L18" s="349">
        <v>1998</v>
      </c>
      <c r="M18" s="349">
        <v>1999</v>
      </c>
      <c r="N18" s="349">
        <v>2000</v>
      </c>
      <c r="O18" s="349">
        <v>2001</v>
      </c>
      <c r="P18" s="349">
        <v>2002</v>
      </c>
      <c r="Q18" s="349">
        <v>2003</v>
      </c>
      <c r="R18" s="349">
        <v>2004</v>
      </c>
      <c r="S18" s="349">
        <v>2005</v>
      </c>
      <c r="T18" s="349">
        <v>2006</v>
      </c>
      <c r="U18" s="349">
        <v>2007</v>
      </c>
      <c r="V18" s="349">
        <v>2008</v>
      </c>
      <c r="W18" s="349">
        <v>2009</v>
      </c>
      <c r="X18" s="349">
        <v>2010</v>
      </c>
      <c r="Y18" s="349">
        <v>2011</v>
      </c>
      <c r="Z18" s="349">
        <v>2012</v>
      </c>
      <c r="AA18" s="349">
        <v>2013</v>
      </c>
      <c r="AB18" s="349">
        <v>2014</v>
      </c>
      <c r="AC18" s="349">
        <v>2015</v>
      </c>
      <c r="AD18" s="349">
        <v>2016</v>
      </c>
      <c r="AE18" s="349">
        <v>2017</v>
      </c>
      <c r="AF18" s="349">
        <v>2018</v>
      </c>
      <c r="AG18" s="349">
        <v>2019</v>
      </c>
      <c r="AH18" s="349">
        <v>2020</v>
      </c>
      <c r="AI18" s="350"/>
    </row>
    <row r="19" spans="2:36" x14ac:dyDescent="0.25">
      <c r="B19" s="354" t="s">
        <v>510</v>
      </c>
      <c r="C19" s="363" t="s">
        <v>514</v>
      </c>
      <c r="D19" s="359">
        <v>1086.52</v>
      </c>
      <c r="E19" s="359">
        <v>1788.62</v>
      </c>
      <c r="F19" s="359">
        <v>1834.97</v>
      </c>
      <c r="G19" s="359">
        <v>1803.59</v>
      </c>
      <c r="H19" s="359">
        <v>2067.85</v>
      </c>
      <c r="I19" s="359">
        <v>1985.81</v>
      </c>
      <c r="J19" s="359">
        <v>1986.13</v>
      </c>
      <c r="K19" s="359">
        <v>2617.23</v>
      </c>
      <c r="L19" s="359">
        <v>3519.32</v>
      </c>
      <c r="M19" s="359">
        <v>4533.6000000000004</v>
      </c>
      <c r="N19" s="359">
        <v>3484.393</v>
      </c>
      <c r="O19" s="359">
        <v>3925.3429999999998</v>
      </c>
      <c r="P19" s="359">
        <v>2905.7359999999999</v>
      </c>
      <c r="Q19" s="359">
        <v>1992.615</v>
      </c>
      <c r="R19" s="359">
        <v>2539.7570000000001</v>
      </c>
      <c r="S19" s="359">
        <v>2562.7663578300003</v>
      </c>
      <c r="T19" s="359">
        <v>2222.0046762616885</v>
      </c>
      <c r="U19" s="359">
        <v>1284.2264896282293</v>
      </c>
      <c r="V19" s="359">
        <v>1143.4411258998541</v>
      </c>
      <c r="W19" s="359">
        <v>680.41142178947416</v>
      </c>
      <c r="X19" s="359">
        <v>423.79037463807038</v>
      </c>
      <c r="Y19" s="359">
        <v>158.23851498784569</v>
      </c>
      <c r="Z19" s="359">
        <v>152.61318415705745</v>
      </c>
      <c r="AA19" s="359">
        <v>124.24354323889877</v>
      </c>
      <c r="AB19" s="359">
        <v>182.47554562922397</v>
      </c>
      <c r="AC19" s="359">
        <v>249.63426672445618</v>
      </c>
      <c r="AD19" s="359">
        <v>205.7878863929329</v>
      </c>
      <c r="AE19" s="359">
        <v>105.32234558951221</v>
      </c>
      <c r="AF19" s="359">
        <v>108.84546701403279</v>
      </c>
      <c r="AG19" s="359">
        <v>252.63709465757449</v>
      </c>
      <c r="AH19" s="359">
        <v>342.80673308656344</v>
      </c>
      <c r="AI19" s="359"/>
      <c r="AJ19" s="353"/>
    </row>
    <row r="20" spans="2:36" s="363" customFormat="1" x14ac:dyDescent="0.25">
      <c r="B20" s="360" t="s">
        <v>515</v>
      </c>
      <c r="C20" s="361" t="s">
        <v>512</v>
      </c>
      <c r="D20" s="362">
        <f t="shared" ref="D20:AH20" si="8">D19/D6*1000</f>
        <v>76.075691300883022</v>
      </c>
      <c r="E20" s="362">
        <f t="shared" si="8"/>
        <v>75.923867872171257</v>
      </c>
      <c r="F20" s="362">
        <f t="shared" si="8"/>
        <v>76.015185679706235</v>
      </c>
      <c r="G20" s="362">
        <f t="shared" si="8"/>
        <v>76.033653808192412</v>
      </c>
      <c r="H20" s="362">
        <f t="shared" si="8"/>
        <v>75.87625107979683</v>
      </c>
      <c r="I20" s="362">
        <f t="shared" si="8"/>
        <v>76.470245767854763</v>
      </c>
      <c r="J20" s="362">
        <f t="shared" si="8"/>
        <v>75.916175593176348</v>
      </c>
      <c r="K20" s="362">
        <f t="shared" si="8"/>
        <v>77.068350422156172</v>
      </c>
      <c r="L20" s="362">
        <f t="shared" si="8"/>
        <v>76.018497198381311</v>
      </c>
      <c r="M20" s="362">
        <f t="shared" si="8"/>
        <v>77.959805148710771</v>
      </c>
      <c r="N20" s="362">
        <f t="shared" si="8"/>
        <v>81.06163452698928</v>
      </c>
      <c r="O20" s="362">
        <f t="shared" si="8"/>
        <v>76.814297464766284</v>
      </c>
      <c r="P20" s="362">
        <f t="shared" si="8"/>
        <v>77.986873053375803</v>
      </c>
      <c r="Q20" s="362">
        <f t="shared" si="8"/>
        <v>79.443755452511184</v>
      </c>
      <c r="R20" s="362">
        <f t="shared" si="8"/>
        <v>79.748707574215459</v>
      </c>
      <c r="S20" s="362">
        <f t="shared" si="8"/>
        <v>77.937842045047077</v>
      </c>
      <c r="T20" s="362">
        <f t="shared" si="8"/>
        <v>78.12924016549465</v>
      </c>
      <c r="U20" s="362">
        <f t="shared" si="8"/>
        <v>78.646372073404265</v>
      </c>
      <c r="V20" s="362">
        <f t="shared" si="8"/>
        <v>78.077424072403218</v>
      </c>
      <c r="W20" s="362">
        <f t="shared" si="8"/>
        <v>77.867753501083342</v>
      </c>
      <c r="X20" s="362">
        <f t="shared" si="8"/>
        <v>78.031594863721821</v>
      </c>
      <c r="Y20" s="362">
        <f t="shared" si="8"/>
        <v>78.307913389394017</v>
      </c>
      <c r="Z20" s="362">
        <f t="shared" si="8"/>
        <v>78.13293251916707</v>
      </c>
      <c r="AA20" s="362">
        <f t="shared" si="8"/>
        <v>78.536857353091506</v>
      </c>
      <c r="AB20" s="362">
        <f t="shared" si="8"/>
        <v>79.34507432008769</v>
      </c>
      <c r="AC20" s="362">
        <f t="shared" si="8"/>
        <v>77.385421213000157</v>
      </c>
      <c r="AD20" s="362">
        <f t="shared" si="8"/>
        <v>77.788529893919915</v>
      </c>
      <c r="AE20" s="362">
        <f t="shared" si="8"/>
        <v>76.317727318980729</v>
      </c>
      <c r="AF20" s="362">
        <f t="shared" si="8"/>
        <v>76.250047637464988</v>
      </c>
      <c r="AG20" s="362">
        <f t="shared" si="8"/>
        <v>77.536614129303771</v>
      </c>
      <c r="AH20" s="362">
        <f t="shared" si="8"/>
        <v>76.721085476417471</v>
      </c>
      <c r="AI20" s="356"/>
      <c r="AJ20" s="364"/>
    </row>
    <row r="21" spans="2:36" s="363" customFormat="1" x14ac:dyDescent="0.25">
      <c r="B21" s="354"/>
      <c r="AJ21" s="364"/>
    </row>
    <row r="22" spans="2:36" x14ac:dyDescent="0.25">
      <c r="B22" s="365"/>
      <c r="C22" s="358" t="s">
        <v>10</v>
      </c>
      <c r="D22" s="349">
        <v>1990</v>
      </c>
      <c r="E22" s="349">
        <v>1991</v>
      </c>
      <c r="F22" s="349">
        <v>1992</v>
      </c>
      <c r="G22" s="349">
        <v>1993</v>
      </c>
      <c r="H22" s="349">
        <v>1994</v>
      </c>
      <c r="I22" s="349">
        <v>1995</v>
      </c>
      <c r="J22" s="349">
        <v>1996</v>
      </c>
      <c r="K22" s="349">
        <v>1997</v>
      </c>
      <c r="L22" s="349">
        <v>1998</v>
      </c>
      <c r="M22" s="349">
        <v>1999</v>
      </c>
      <c r="N22" s="349">
        <v>2000</v>
      </c>
      <c r="O22" s="349">
        <v>2001</v>
      </c>
      <c r="P22" s="349">
        <v>2002</v>
      </c>
      <c r="Q22" s="349">
        <v>2003</v>
      </c>
      <c r="R22" s="349">
        <v>2004</v>
      </c>
      <c r="S22" s="349">
        <v>2005</v>
      </c>
      <c r="T22" s="349">
        <v>2006</v>
      </c>
      <c r="U22" s="349">
        <v>2007</v>
      </c>
      <c r="V22" s="349">
        <v>2008</v>
      </c>
      <c r="W22" s="349">
        <v>2009</v>
      </c>
      <c r="X22" s="349">
        <v>2010</v>
      </c>
      <c r="Y22" s="349">
        <v>2011</v>
      </c>
      <c r="Z22" s="349">
        <v>2012</v>
      </c>
      <c r="AA22" s="349">
        <v>2013</v>
      </c>
      <c r="AB22" s="349">
        <v>2014</v>
      </c>
      <c r="AC22" s="349">
        <v>2015</v>
      </c>
      <c r="AD22" s="349">
        <v>2016</v>
      </c>
      <c r="AE22" s="349">
        <v>2017</v>
      </c>
      <c r="AF22" s="349">
        <v>2018</v>
      </c>
      <c r="AG22" s="349">
        <v>2019</v>
      </c>
      <c r="AH22" s="349">
        <v>2020</v>
      </c>
      <c r="AI22" s="350"/>
    </row>
    <row r="23" spans="2:36" s="363" customFormat="1" x14ac:dyDescent="0.25">
      <c r="B23" s="366" t="s">
        <v>516</v>
      </c>
      <c r="C23" s="367" t="s">
        <v>517</v>
      </c>
      <c r="D23" s="368">
        <f t="shared" ref="D23:AH23" si="9">(D19-D15)/D19</f>
        <v>-1.6487020491624618E-2</v>
      </c>
      <c r="E23" s="368">
        <f t="shared" si="9"/>
        <v>-1.8962845360959879E-2</v>
      </c>
      <c r="F23" s="368">
        <f t="shared" si="9"/>
        <v>-1.7594518279383176E-2</v>
      </c>
      <c r="G23" s="368">
        <f t="shared" si="9"/>
        <v>-1.7574079713904206E-2</v>
      </c>
      <c r="H23" s="368">
        <f t="shared" si="9"/>
        <v>-1.8837976092811647E-2</v>
      </c>
      <c r="I23" s="368">
        <f t="shared" si="9"/>
        <v>-1.1078840281960711E-2</v>
      </c>
      <c r="J23" s="368">
        <f t="shared" si="9"/>
        <v>-1.8897944298953331E-2</v>
      </c>
      <c r="K23" s="368">
        <f t="shared" si="9"/>
        <v>-3.7026481211356889E-3</v>
      </c>
      <c r="L23" s="368">
        <f t="shared" si="9"/>
        <v>-1.7604714629962548E-2</v>
      </c>
      <c r="M23" s="368">
        <f t="shared" si="9"/>
        <v>7.9687896988882324E-3</v>
      </c>
      <c r="N23" s="368">
        <f t="shared" si="9"/>
        <v>4.6319452201287144E-2</v>
      </c>
      <c r="O23" s="368">
        <f t="shared" si="9"/>
        <v>-6.7146941558586621E-3</v>
      </c>
      <c r="P23" s="368">
        <f t="shared" si="9"/>
        <v>8.459786008859542E-3</v>
      </c>
      <c r="Q23" s="368">
        <f t="shared" si="9"/>
        <v>2.7662349816577437E-2</v>
      </c>
      <c r="R23" s="368">
        <f t="shared" si="9"/>
        <v>3.1589692701183676E-2</v>
      </c>
      <c r="S23" s="368">
        <f t="shared" si="9"/>
        <v>1.055968839331156E-2</v>
      </c>
      <c r="T23" s="368">
        <f t="shared" si="9"/>
        <v>1.2688902510740166E-2</v>
      </c>
      <c r="U23" s="368">
        <f t="shared" si="9"/>
        <v>1.7338204678503149E-2</v>
      </c>
      <c r="V23" s="368">
        <f t="shared" si="9"/>
        <v>9.9963111680513618E-3</v>
      </c>
      <c r="W23" s="368">
        <f t="shared" si="9"/>
        <v>7.7310025694321749E-3</v>
      </c>
      <c r="X23" s="368">
        <f t="shared" si="9"/>
        <v>1.6626065080549274E-2</v>
      </c>
      <c r="Y23" s="368">
        <f t="shared" si="9"/>
        <v>1.8375199323159626E-2</v>
      </c>
      <c r="Z23" s="368">
        <f t="shared" si="9"/>
        <v>1.5959870497154353E-2</v>
      </c>
      <c r="AA23" s="368">
        <f t="shared" si="9"/>
        <v>1.9471074417128774E-2</v>
      </c>
      <c r="AB23" s="368">
        <f t="shared" si="9"/>
        <v>3.0216673142505875E-2</v>
      </c>
      <c r="AC23" s="368">
        <f t="shared" si="9"/>
        <v>1.0337957382896824E-2</v>
      </c>
      <c r="AD23" s="368">
        <f t="shared" si="9"/>
        <v>1.2321921181417967E-2</v>
      </c>
      <c r="AE23" s="368">
        <f t="shared" si="9"/>
        <v>-4.5463317983690712E-3</v>
      </c>
      <c r="AF23" s="368">
        <f t="shared" si="9"/>
        <v>-4.6389669737192506E-3</v>
      </c>
      <c r="AG23" s="368">
        <f t="shared" si="9"/>
        <v>8.5287065254290653E-3</v>
      </c>
      <c r="AH23" s="368">
        <f t="shared" si="9"/>
        <v>-4.2395366106778585E-3</v>
      </c>
      <c r="AI23" s="369"/>
      <c r="AJ23" s="364"/>
    </row>
    <row r="25" spans="2:36" x14ac:dyDescent="0.25">
      <c r="D25" s="370"/>
      <c r="E25" s="370"/>
      <c r="F25" s="370"/>
      <c r="G25" s="370"/>
      <c r="H25" s="370"/>
      <c r="I25" s="370"/>
      <c r="J25" s="370"/>
      <c r="K25" s="370"/>
      <c r="L25" s="370"/>
      <c r="M25" s="370"/>
      <c r="N25" s="370"/>
      <c r="O25" s="370"/>
      <c r="P25" s="370"/>
      <c r="Q25" s="370"/>
      <c r="R25" s="370"/>
      <c r="S25" s="370"/>
      <c r="T25" s="370"/>
      <c r="U25" s="370"/>
      <c r="V25" s="370"/>
      <c r="W25" s="370"/>
      <c r="X25" s="370"/>
      <c r="Y25" s="370"/>
      <c r="Z25" s="370"/>
      <c r="AA25" s="370"/>
      <c r="AB25" s="370"/>
      <c r="AC25" s="370"/>
      <c r="AD25" s="370"/>
      <c r="AE25" s="370"/>
      <c r="AF25" s="370"/>
      <c r="AG25" s="370"/>
      <c r="AH25" s="370"/>
      <c r="AI25" s="370"/>
    </row>
    <row r="54" spans="2:2" ht="18" x14ac:dyDescent="0.25">
      <c r="B54" s="371" t="s">
        <v>518</v>
      </c>
    </row>
  </sheetData>
  <pageMargins left="0.75" right="0.75" top="1" bottom="1" header="0.5" footer="0.5"/>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D389CD-2E41-452F-99FF-98EAF799C46F}">
  <dimension ref="B1:AK55"/>
  <sheetViews>
    <sheetView zoomScale="75" zoomScaleNormal="75" workbookViewId="0">
      <pane ySplit="1" topLeftCell="A2" activePane="bottomLeft" state="frozen"/>
      <selection activeCell="M17" sqref="M17"/>
      <selection pane="bottomLeft" activeCell="AJ3" sqref="AJ3:AJ29"/>
    </sheetView>
  </sheetViews>
  <sheetFormatPr defaultRowHeight="15" x14ac:dyDescent="0.25"/>
  <cols>
    <col min="1" max="1" width="4.7109375" style="346" customWidth="1"/>
    <col min="2" max="2" width="37.140625" style="346" bestFit="1" customWidth="1"/>
    <col min="3" max="3" width="33.42578125" style="351" customWidth="1"/>
    <col min="4" max="34" width="8.5703125" style="372" customWidth="1"/>
    <col min="35" max="35" width="8.140625" style="372" customWidth="1"/>
    <col min="36" max="36" width="10" style="372" bestFit="1" customWidth="1"/>
    <col min="37" max="37" width="8" style="372" customWidth="1"/>
    <col min="38" max="16384" width="9.140625" style="346"/>
  </cols>
  <sheetData>
    <row r="1" spans="2:37" ht="18" x14ac:dyDescent="0.25">
      <c r="B1" s="345" t="s">
        <v>519</v>
      </c>
    </row>
    <row r="3" spans="2:37" x14ac:dyDescent="0.25">
      <c r="B3" s="348" t="s">
        <v>503</v>
      </c>
      <c r="C3" s="348" t="s">
        <v>0</v>
      </c>
      <c r="D3" s="373">
        <v>1990</v>
      </c>
      <c r="E3" s="373">
        <v>1991</v>
      </c>
      <c r="F3" s="373">
        <v>1992</v>
      </c>
      <c r="G3" s="373">
        <v>1993</v>
      </c>
      <c r="H3" s="373">
        <v>1994</v>
      </c>
      <c r="I3" s="373">
        <v>1995</v>
      </c>
      <c r="J3" s="373">
        <v>1996</v>
      </c>
      <c r="K3" s="373">
        <v>1997</v>
      </c>
      <c r="L3" s="373">
        <v>1998</v>
      </c>
      <c r="M3" s="373">
        <v>1999</v>
      </c>
      <c r="N3" s="373">
        <v>2000</v>
      </c>
      <c r="O3" s="373">
        <v>2001</v>
      </c>
      <c r="P3" s="373">
        <v>2002</v>
      </c>
      <c r="Q3" s="373">
        <v>2003</v>
      </c>
      <c r="R3" s="373">
        <v>2004</v>
      </c>
      <c r="S3" s="373">
        <v>2005</v>
      </c>
      <c r="T3" s="373">
        <v>2006</v>
      </c>
      <c r="U3" s="373">
        <v>2007</v>
      </c>
      <c r="V3" s="373">
        <v>2008</v>
      </c>
      <c r="W3" s="373">
        <v>2009</v>
      </c>
      <c r="X3" s="373">
        <v>2010</v>
      </c>
      <c r="Y3" s="373">
        <v>2011</v>
      </c>
      <c r="Z3" s="373">
        <v>2012</v>
      </c>
      <c r="AA3" s="373">
        <v>2013</v>
      </c>
      <c r="AB3" s="373">
        <v>2014</v>
      </c>
      <c r="AC3" s="373">
        <v>2015</v>
      </c>
      <c r="AD3" s="373">
        <v>2016</v>
      </c>
      <c r="AE3" s="373">
        <v>2017</v>
      </c>
      <c r="AF3" s="373">
        <v>2018</v>
      </c>
      <c r="AG3" s="373">
        <v>2019</v>
      </c>
      <c r="AH3" s="373">
        <v>2020</v>
      </c>
      <c r="AI3" s="374"/>
    </row>
    <row r="4" spans="2:37" x14ac:dyDescent="0.25">
      <c r="B4" s="346" t="s">
        <v>237</v>
      </c>
      <c r="C4" s="351" t="s">
        <v>505</v>
      </c>
      <c r="D4" s="375">
        <v>51972.076126389606</v>
      </c>
      <c r="E4" s="375">
        <v>51137.648500819676</v>
      </c>
      <c r="F4" s="375">
        <v>58287.497321807998</v>
      </c>
      <c r="G4" s="375">
        <v>56810.065279714559</v>
      </c>
      <c r="H4" s="375">
        <v>58544.907848294395</v>
      </c>
      <c r="I4" s="375">
        <v>62584.783396606072</v>
      </c>
      <c r="J4" s="375">
        <v>62177.517671829126</v>
      </c>
      <c r="K4" s="375">
        <v>60202.929181679996</v>
      </c>
      <c r="L4" s="375">
        <v>61174.752400238394</v>
      </c>
      <c r="M4" s="375">
        <v>52951.804825538886</v>
      </c>
      <c r="N4" s="375">
        <v>59728.499365635347</v>
      </c>
      <c r="O4" s="375">
        <v>63375.919342703994</v>
      </c>
      <c r="P4" s="375">
        <v>61343.322001678076</v>
      </c>
      <c r="Q4" s="375">
        <v>55395.132225507368</v>
      </c>
      <c r="R4" s="375">
        <v>57003.598000000005</v>
      </c>
      <c r="S4" s="375">
        <v>59307.549999999996</v>
      </c>
      <c r="T4" s="375">
        <v>50953.009999999995</v>
      </c>
      <c r="U4" s="375">
        <v>49049.52</v>
      </c>
      <c r="V4" s="375">
        <v>41505.71</v>
      </c>
      <c r="W4" s="375">
        <v>32444.130000000005</v>
      </c>
      <c r="X4" s="375">
        <v>36320.560700000002</v>
      </c>
      <c r="Y4" s="375">
        <v>38228.456077652474</v>
      </c>
      <c r="Z4" s="375">
        <v>48571.505298436554</v>
      </c>
      <c r="AA4" s="375">
        <v>40627.421558435999</v>
      </c>
      <c r="AB4" s="375">
        <v>39371.762793654896</v>
      </c>
      <c r="AC4" s="375">
        <v>47125.481398579002</v>
      </c>
      <c r="AD4" s="375">
        <v>46163.063217522991</v>
      </c>
      <c r="AE4" s="375">
        <v>36316.856352670125</v>
      </c>
      <c r="AF4" s="375">
        <v>20479.070491648377</v>
      </c>
      <c r="AG4" s="375">
        <v>6190.8688295759894</v>
      </c>
      <c r="AH4" s="375">
        <v>8152.5761007693573</v>
      </c>
      <c r="AI4" s="375"/>
      <c r="AJ4" s="376"/>
    </row>
    <row r="5" spans="2:37" x14ac:dyDescent="0.25">
      <c r="B5" s="346" t="s">
        <v>520</v>
      </c>
      <c r="C5" s="351" t="s">
        <v>505</v>
      </c>
      <c r="D5" s="375">
        <v>24787.153908</v>
      </c>
      <c r="E5" s="375">
        <v>25593.447852000001</v>
      </c>
      <c r="F5" s="375">
        <v>26267.941332000002</v>
      </c>
      <c r="G5" s="375">
        <v>23667.729192000003</v>
      </c>
      <c r="H5" s="375">
        <v>24136.315848000006</v>
      </c>
      <c r="I5" s="375">
        <v>23700.218760000003</v>
      </c>
      <c r="J5" s="375">
        <v>23815.648836</v>
      </c>
      <c r="K5" s="375">
        <v>23225.561244</v>
      </c>
      <c r="L5" s="375">
        <v>21700.184399999998</v>
      </c>
      <c r="M5" s="375">
        <v>21700.184399999998</v>
      </c>
      <c r="N5" s="375">
        <v>20021.528808000003</v>
      </c>
      <c r="O5" s="375">
        <v>22466.787480000003</v>
      </c>
      <c r="P5" s="375">
        <v>22529.087063999999</v>
      </c>
      <c r="Q5" s="375">
        <v>21010.534704000002</v>
      </c>
      <c r="R5" s="375">
        <v>13816.825999999999</v>
      </c>
      <c r="S5" s="375">
        <v>20488.087800000001</v>
      </c>
      <c r="T5" s="375">
        <v>18970.025791323002</v>
      </c>
      <c r="U5" s="375">
        <v>18806.618136135243</v>
      </c>
      <c r="V5" s="375">
        <v>23856.875023686669</v>
      </c>
      <c r="W5" s="375">
        <v>23314.268067219222</v>
      </c>
      <c r="X5" s="375">
        <v>20144.156650530858</v>
      </c>
      <c r="Y5" s="375">
        <v>19799.831496791267</v>
      </c>
      <c r="Z5" s="375">
        <v>23027.365783186822</v>
      </c>
      <c r="AA5" s="375">
        <v>20830.398752156019</v>
      </c>
      <c r="AB5" s="375">
        <v>22685.718388766432</v>
      </c>
      <c r="AC5" s="375">
        <v>22910.200570051788</v>
      </c>
      <c r="AD5" s="375">
        <v>21475.774458111075</v>
      </c>
      <c r="AE5" s="375">
        <v>20141.92686599994</v>
      </c>
      <c r="AF5" s="375">
        <v>19556.896999830333</v>
      </c>
      <c r="AG5" s="375">
        <v>17986.344757621046</v>
      </c>
      <c r="AH5" s="375">
        <v>8734.5822746765971</v>
      </c>
      <c r="AI5" s="375"/>
      <c r="AJ5" s="376"/>
    </row>
    <row r="6" spans="2:37" x14ac:dyDescent="0.25">
      <c r="B6" s="346" t="s">
        <v>286</v>
      </c>
      <c r="C6" s="351" t="s">
        <v>505</v>
      </c>
      <c r="D6" s="375">
        <v>1323.5730840000001</v>
      </c>
      <c r="E6" s="375">
        <v>1218.7356120000002</v>
      </c>
      <c r="F6" s="375">
        <v>904.22319600000014</v>
      </c>
      <c r="G6" s="375">
        <v>445.559256</v>
      </c>
      <c r="H6" s="375">
        <v>314.51241600000003</v>
      </c>
      <c r="I6" s="375">
        <v>314.51241600000003</v>
      </c>
      <c r="J6" s="375">
        <v>982.85130000000015</v>
      </c>
      <c r="K6" s="375">
        <v>353.82646800000003</v>
      </c>
      <c r="L6" s="375">
        <v>183.465576</v>
      </c>
      <c r="M6" s="375">
        <v>183.465576</v>
      </c>
      <c r="N6" s="375">
        <v>0</v>
      </c>
      <c r="O6" s="375">
        <v>0</v>
      </c>
      <c r="P6" s="375">
        <v>0</v>
      </c>
      <c r="Q6" s="375">
        <v>0</v>
      </c>
      <c r="R6" s="375">
        <v>0</v>
      </c>
      <c r="S6" s="375">
        <v>0</v>
      </c>
      <c r="T6" s="375">
        <v>0</v>
      </c>
      <c r="U6" s="375">
        <v>0</v>
      </c>
      <c r="V6" s="375">
        <v>0</v>
      </c>
      <c r="W6" s="375">
        <v>0</v>
      </c>
      <c r="X6" s="375">
        <v>0</v>
      </c>
      <c r="Y6" s="375">
        <v>0</v>
      </c>
      <c r="Z6" s="375">
        <v>0</v>
      </c>
      <c r="AA6" s="375">
        <v>0</v>
      </c>
      <c r="AB6" s="375">
        <v>0</v>
      </c>
      <c r="AC6" s="375">
        <v>0</v>
      </c>
      <c r="AD6" s="375">
        <v>0</v>
      </c>
      <c r="AE6" s="375">
        <v>0</v>
      </c>
      <c r="AF6" s="375">
        <v>0</v>
      </c>
      <c r="AG6" s="375">
        <v>0</v>
      </c>
      <c r="AH6" s="375">
        <v>0</v>
      </c>
      <c r="AI6" s="375"/>
      <c r="AJ6" s="376"/>
    </row>
    <row r="7" spans="2:37" s="363" customFormat="1" x14ac:dyDescent="0.25">
      <c r="B7" s="363" t="s">
        <v>85</v>
      </c>
      <c r="C7" s="354"/>
      <c r="D7" s="377">
        <f>SUM(D4:D6)</f>
        <v>78082.803118389609</v>
      </c>
      <c r="E7" s="377">
        <f t="shared" ref="E7:AH7" si="0">SUM(E4:E6)</f>
        <v>77949.831964819678</v>
      </c>
      <c r="F7" s="377">
        <f t="shared" si="0"/>
        <v>85459.661849808006</v>
      </c>
      <c r="G7" s="377">
        <f t="shared" si="0"/>
        <v>80923.353727714551</v>
      </c>
      <c r="H7" s="377">
        <f t="shared" si="0"/>
        <v>82995.736112294398</v>
      </c>
      <c r="I7" s="377">
        <f t="shared" si="0"/>
        <v>86599.514572606073</v>
      </c>
      <c r="J7" s="377">
        <f t="shared" si="0"/>
        <v>86976.017807829121</v>
      </c>
      <c r="K7" s="377">
        <f t="shared" si="0"/>
        <v>83782.316893679992</v>
      </c>
      <c r="L7" s="377">
        <f t="shared" si="0"/>
        <v>83058.402376238388</v>
      </c>
      <c r="M7" s="377">
        <f t="shared" si="0"/>
        <v>74835.454801538886</v>
      </c>
      <c r="N7" s="377">
        <f t="shared" si="0"/>
        <v>79750.02817363535</v>
      </c>
      <c r="O7" s="377">
        <f t="shared" si="0"/>
        <v>85842.706822704</v>
      </c>
      <c r="P7" s="377">
        <f t="shared" si="0"/>
        <v>83872.409065678075</v>
      </c>
      <c r="Q7" s="377">
        <f t="shared" si="0"/>
        <v>76405.666929507366</v>
      </c>
      <c r="R7" s="377">
        <f t="shared" si="0"/>
        <v>70820.423999999999</v>
      </c>
      <c r="S7" s="377">
        <f t="shared" si="0"/>
        <v>79795.637799999997</v>
      </c>
      <c r="T7" s="377">
        <f t="shared" si="0"/>
        <v>69923.035791322996</v>
      </c>
      <c r="U7" s="377">
        <f t="shared" si="0"/>
        <v>67856.13813613524</v>
      </c>
      <c r="V7" s="377">
        <f t="shared" si="0"/>
        <v>65362.585023686668</v>
      </c>
      <c r="W7" s="377">
        <f t="shared" si="0"/>
        <v>55758.398067219227</v>
      </c>
      <c r="X7" s="377">
        <f t="shared" si="0"/>
        <v>56464.71735053086</v>
      </c>
      <c r="Y7" s="377">
        <f t="shared" si="0"/>
        <v>58028.287574443741</v>
      </c>
      <c r="Z7" s="377">
        <f t="shared" si="0"/>
        <v>71598.87108162338</v>
      </c>
      <c r="AA7" s="377">
        <f t="shared" si="0"/>
        <v>61457.820310592018</v>
      </c>
      <c r="AB7" s="377">
        <f t="shared" si="0"/>
        <v>62057.481182421325</v>
      </c>
      <c r="AC7" s="377">
        <f t="shared" si="0"/>
        <v>70035.681968630786</v>
      </c>
      <c r="AD7" s="377">
        <f t="shared" si="0"/>
        <v>67638.837675634073</v>
      </c>
      <c r="AE7" s="377">
        <f t="shared" si="0"/>
        <v>56458.783218670069</v>
      </c>
      <c r="AF7" s="377">
        <f t="shared" si="0"/>
        <v>40035.96749147871</v>
      </c>
      <c r="AG7" s="377">
        <f t="shared" si="0"/>
        <v>24177.213587197035</v>
      </c>
      <c r="AH7" s="377">
        <f t="shared" si="0"/>
        <v>16887.158375445953</v>
      </c>
      <c r="AI7" s="377"/>
      <c r="AJ7" s="378"/>
      <c r="AK7" s="374"/>
    </row>
    <row r="8" spans="2:37" x14ac:dyDescent="0.25">
      <c r="D8" s="379"/>
      <c r="E8" s="379"/>
      <c r="F8" s="379"/>
      <c r="G8" s="379"/>
      <c r="H8" s="379"/>
      <c r="I8" s="379"/>
      <c r="J8" s="379"/>
      <c r="K8" s="379"/>
      <c r="L8" s="379"/>
      <c r="M8" s="379"/>
      <c r="N8" s="379"/>
      <c r="O8" s="379"/>
      <c r="P8" s="379"/>
      <c r="Q8" s="379"/>
      <c r="R8" s="379"/>
      <c r="S8" s="379"/>
      <c r="T8" s="379"/>
      <c r="U8" s="379"/>
      <c r="V8" s="379"/>
      <c r="W8" s="379"/>
      <c r="X8" s="379"/>
      <c r="Y8" s="379"/>
      <c r="Z8" s="379"/>
      <c r="AA8" s="379"/>
      <c r="AB8" s="379"/>
      <c r="AC8" s="379"/>
      <c r="AD8" s="379"/>
      <c r="AE8" s="379"/>
      <c r="AF8" s="379"/>
      <c r="AG8" s="379"/>
      <c r="AH8" s="379"/>
      <c r="AI8" s="379"/>
      <c r="AJ8" s="378"/>
      <c r="AK8" s="351"/>
    </row>
    <row r="9" spans="2:37" ht="18" x14ac:dyDescent="0.25">
      <c r="B9" s="348" t="s">
        <v>506</v>
      </c>
      <c r="C9" s="348" t="s">
        <v>0</v>
      </c>
      <c r="D9" s="373">
        <v>1990</v>
      </c>
      <c r="E9" s="373">
        <v>1991</v>
      </c>
      <c r="F9" s="373">
        <v>1992</v>
      </c>
      <c r="G9" s="373">
        <v>1993</v>
      </c>
      <c r="H9" s="373">
        <v>1994</v>
      </c>
      <c r="I9" s="373">
        <v>1995</v>
      </c>
      <c r="J9" s="373">
        <v>1996</v>
      </c>
      <c r="K9" s="373">
        <v>1997</v>
      </c>
      <c r="L9" s="373">
        <v>1998</v>
      </c>
      <c r="M9" s="373">
        <v>1999</v>
      </c>
      <c r="N9" s="373">
        <v>2000</v>
      </c>
      <c r="O9" s="373">
        <v>2001</v>
      </c>
      <c r="P9" s="373">
        <v>2002</v>
      </c>
      <c r="Q9" s="373">
        <v>2003</v>
      </c>
      <c r="R9" s="373">
        <v>2004</v>
      </c>
      <c r="S9" s="373">
        <v>2005</v>
      </c>
      <c r="T9" s="373">
        <v>2006</v>
      </c>
      <c r="U9" s="373">
        <v>2007</v>
      </c>
      <c r="V9" s="373">
        <v>2008</v>
      </c>
      <c r="W9" s="373">
        <v>2009</v>
      </c>
      <c r="X9" s="373">
        <v>2010</v>
      </c>
      <c r="Y9" s="373">
        <v>2011</v>
      </c>
      <c r="Z9" s="373">
        <v>2012</v>
      </c>
      <c r="AA9" s="373">
        <v>2013</v>
      </c>
      <c r="AB9" s="373">
        <v>2014</v>
      </c>
      <c r="AC9" s="373">
        <v>2015</v>
      </c>
      <c r="AD9" s="373">
        <v>2016</v>
      </c>
      <c r="AE9" s="373">
        <v>2017</v>
      </c>
      <c r="AF9" s="373">
        <v>2018</v>
      </c>
      <c r="AG9" s="373">
        <v>2019</v>
      </c>
      <c r="AH9" s="373">
        <v>2020</v>
      </c>
      <c r="AI9" s="374"/>
      <c r="AJ9" s="378"/>
      <c r="AK9" s="351"/>
    </row>
    <row r="10" spans="2:37" x14ac:dyDescent="0.25">
      <c r="B10" s="346" t="s">
        <v>237</v>
      </c>
      <c r="C10" s="351" t="s">
        <v>521</v>
      </c>
      <c r="D10" s="379">
        <v>94.6</v>
      </c>
      <c r="E10" s="379">
        <v>94.6</v>
      </c>
      <c r="F10" s="379">
        <v>94.6</v>
      </c>
      <c r="G10" s="379">
        <v>94.6</v>
      </c>
      <c r="H10" s="379">
        <v>94.6</v>
      </c>
      <c r="I10" s="379">
        <f>D10</f>
        <v>94.6</v>
      </c>
      <c r="J10" s="379">
        <f t="shared" ref="J10:Y12" si="1">E10</f>
        <v>94.6</v>
      </c>
      <c r="K10" s="379">
        <f t="shared" si="1"/>
        <v>94.6</v>
      </c>
      <c r="L10" s="379">
        <f t="shared" si="1"/>
        <v>94.6</v>
      </c>
      <c r="M10" s="379">
        <f t="shared" si="1"/>
        <v>94.6</v>
      </c>
      <c r="N10" s="379">
        <f t="shared" si="1"/>
        <v>94.6</v>
      </c>
      <c r="O10" s="379">
        <f t="shared" si="1"/>
        <v>94.6</v>
      </c>
      <c r="P10" s="379">
        <f t="shared" si="1"/>
        <v>94.6</v>
      </c>
      <c r="Q10" s="379">
        <f t="shared" si="1"/>
        <v>94.6</v>
      </c>
      <c r="R10" s="379">
        <f t="shared" si="1"/>
        <v>94.6</v>
      </c>
      <c r="S10" s="379">
        <f t="shared" si="1"/>
        <v>94.6</v>
      </c>
      <c r="T10" s="379">
        <f t="shared" si="1"/>
        <v>94.6</v>
      </c>
      <c r="U10" s="379">
        <f t="shared" si="1"/>
        <v>94.6</v>
      </c>
      <c r="V10" s="379">
        <f t="shared" si="1"/>
        <v>94.6</v>
      </c>
      <c r="W10" s="379">
        <f t="shared" si="1"/>
        <v>94.6</v>
      </c>
      <c r="X10" s="379">
        <f t="shared" si="1"/>
        <v>94.6</v>
      </c>
      <c r="Y10" s="379">
        <f t="shared" si="1"/>
        <v>94.6</v>
      </c>
      <c r="Z10" s="379">
        <f t="shared" ref="Z10:AH12" si="2">U10</f>
        <v>94.6</v>
      </c>
      <c r="AA10" s="379">
        <f t="shared" si="2"/>
        <v>94.6</v>
      </c>
      <c r="AB10" s="379">
        <f t="shared" si="2"/>
        <v>94.6</v>
      </c>
      <c r="AC10" s="379">
        <f t="shared" si="2"/>
        <v>94.6</v>
      </c>
      <c r="AD10" s="379">
        <f t="shared" si="2"/>
        <v>94.6</v>
      </c>
      <c r="AE10" s="379">
        <f t="shared" si="2"/>
        <v>94.6</v>
      </c>
      <c r="AF10" s="379">
        <f t="shared" si="2"/>
        <v>94.6</v>
      </c>
      <c r="AG10" s="379">
        <f t="shared" si="2"/>
        <v>94.6</v>
      </c>
      <c r="AH10" s="379">
        <f t="shared" si="2"/>
        <v>94.6</v>
      </c>
      <c r="AI10" s="379"/>
      <c r="AJ10" s="378"/>
      <c r="AK10" s="380"/>
    </row>
    <row r="11" spans="2:37" x14ac:dyDescent="0.25">
      <c r="B11" s="346" t="s">
        <v>520</v>
      </c>
      <c r="C11" s="351" t="s">
        <v>521</v>
      </c>
      <c r="D11" s="379">
        <v>106</v>
      </c>
      <c r="E11" s="379">
        <v>106</v>
      </c>
      <c r="F11" s="379">
        <v>106</v>
      </c>
      <c r="G11" s="379">
        <v>106</v>
      </c>
      <c r="H11" s="379">
        <v>106</v>
      </c>
      <c r="I11" s="379">
        <f t="shared" ref="I11:I12" si="3">D11</f>
        <v>106</v>
      </c>
      <c r="J11" s="379">
        <f t="shared" si="1"/>
        <v>106</v>
      </c>
      <c r="K11" s="379">
        <f t="shared" si="1"/>
        <v>106</v>
      </c>
      <c r="L11" s="379">
        <f t="shared" si="1"/>
        <v>106</v>
      </c>
      <c r="M11" s="379">
        <f t="shared" si="1"/>
        <v>106</v>
      </c>
      <c r="N11" s="379">
        <f t="shared" si="1"/>
        <v>106</v>
      </c>
      <c r="O11" s="379">
        <f t="shared" si="1"/>
        <v>106</v>
      </c>
      <c r="P11" s="379">
        <f t="shared" si="1"/>
        <v>106</v>
      </c>
      <c r="Q11" s="379">
        <f t="shared" si="1"/>
        <v>106</v>
      </c>
      <c r="R11" s="379">
        <f t="shared" si="1"/>
        <v>106</v>
      </c>
      <c r="S11" s="379">
        <f t="shared" si="1"/>
        <v>106</v>
      </c>
      <c r="T11" s="379">
        <f t="shared" si="1"/>
        <v>106</v>
      </c>
      <c r="U11" s="379">
        <f t="shared" si="1"/>
        <v>106</v>
      </c>
      <c r="V11" s="379">
        <f t="shared" si="1"/>
        <v>106</v>
      </c>
      <c r="W11" s="379">
        <f t="shared" si="1"/>
        <v>106</v>
      </c>
      <c r="X11" s="379">
        <f t="shared" si="1"/>
        <v>106</v>
      </c>
      <c r="Y11" s="379">
        <f t="shared" si="1"/>
        <v>106</v>
      </c>
      <c r="Z11" s="379">
        <f t="shared" si="2"/>
        <v>106</v>
      </c>
      <c r="AA11" s="379">
        <f t="shared" si="2"/>
        <v>106</v>
      </c>
      <c r="AB11" s="379">
        <f t="shared" si="2"/>
        <v>106</v>
      </c>
      <c r="AC11" s="379">
        <f t="shared" si="2"/>
        <v>106</v>
      </c>
      <c r="AD11" s="379">
        <f t="shared" si="2"/>
        <v>106</v>
      </c>
      <c r="AE11" s="379">
        <f t="shared" si="2"/>
        <v>106</v>
      </c>
      <c r="AF11" s="379">
        <f t="shared" si="2"/>
        <v>106</v>
      </c>
      <c r="AG11" s="379">
        <f t="shared" si="2"/>
        <v>106</v>
      </c>
      <c r="AH11" s="379">
        <f t="shared" si="2"/>
        <v>106</v>
      </c>
      <c r="AI11" s="379"/>
      <c r="AJ11" s="378"/>
      <c r="AK11" s="380"/>
    </row>
    <row r="12" spans="2:37" x14ac:dyDescent="0.25">
      <c r="B12" s="346" t="s">
        <v>286</v>
      </c>
      <c r="C12" s="351" t="s">
        <v>521</v>
      </c>
      <c r="D12" s="379">
        <v>106</v>
      </c>
      <c r="E12" s="379">
        <v>106</v>
      </c>
      <c r="F12" s="379">
        <v>106</v>
      </c>
      <c r="G12" s="379">
        <v>106</v>
      </c>
      <c r="H12" s="379">
        <v>106</v>
      </c>
      <c r="I12" s="379">
        <f t="shared" si="3"/>
        <v>106</v>
      </c>
      <c r="J12" s="379">
        <f t="shared" si="1"/>
        <v>106</v>
      </c>
      <c r="K12" s="379">
        <f t="shared" si="1"/>
        <v>106</v>
      </c>
      <c r="L12" s="379">
        <f t="shared" si="1"/>
        <v>106</v>
      </c>
      <c r="M12" s="379">
        <f t="shared" si="1"/>
        <v>106</v>
      </c>
      <c r="N12" s="379">
        <f t="shared" si="1"/>
        <v>106</v>
      </c>
      <c r="O12" s="379">
        <f t="shared" si="1"/>
        <v>106</v>
      </c>
      <c r="P12" s="379">
        <f t="shared" si="1"/>
        <v>106</v>
      </c>
      <c r="Q12" s="379">
        <f t="shared" si="1"/>
        <v>106</v>
      </c>
      <c r="R12" s="379">
        <f t="shared" si="1"/>
        <v>106</v>
      </c>
      <c r="S12" s="379">
        <f t="shared" si="1"/>
        <v>106</v>
      </c>
      <c r="T12" s="379">
        <f t="shared" si="1"/>
        <v>106</v>
      </c>
      <c r="U12" s="379">
        <f t="shared" si="1"/>
        <v>106</v>
      </c>
      <c r="V12" s="379">
        <f t="shared" si="1"/>
        <v>106</v>
      </c>
      <c r="W12" s="379">
        <f t="shared" si="1"/>
        <v>106</v>
      </c>
      <c r="X12" s="379">
        <f t="shared" si="1"/>
        <v>106</v>
      </c>
      <c r="Y12" s="379">
        <f t="shared" si="1"/>
        <v>106</v>
      </c>
      <c r="Z12" s="379">
        <f t="shared" si="2"/>
        <v>106</v>
      </c>
      <c r="AA12" s="379">
        <f t="shared" si="2"/>
        <v>106</v>
      </c>
      <c r="AB12" s="379">
        <f t="shared" si="2"/>
        <v>106</v>
      </c>
      <c r="AC12" s="379">
        <f t="shared" si="2"/>
        <v>106</v>
      </c>
      <c r="AD12" s="379">
        <f t="shared" si="2"/>
        <v>106</v>
      </c>
      <c r="AE12" s="379">
        <f t="shared" si="2"/>
        <v>106</v>
      </c>
      <c r="AF12" s="379">
        <f t="shared" si="2"/>
        <v>106</v>
      </c>
      <c r="AG12" s="379">
        <f t="shared" si="2"/>
        <v>106</v>
      </c>
      <c r="AH12" s="379">
        <f t="shared" si="2"/>
        <v>106</v>
      </c>
      <c r="AI12" s="379"/>
      <c r="AJ12" s="378"/>
      <c r="AK12" s="380"/>
    </row>
    <row r="13" spans="2:37" x14ac:dyDescent="0.25">
      <c r="D13" s="379"/>
      <c r="E13" s="379"/>
      <c r="F13" s="379"/>
      <c r="G13" s="379"/>
      <c r="H13" s="379"/>
      <c r="I13" s="379"/>
      <c r="J13" s="379"/>
      <c r="K13" s="379"/>
      <c r="L13" s="379"/>
      <c r="M13" s="379"/>
      <c r="N13" s="379"/>
      <c r="O13" s="379"/>
      <c r="P13" s="379"/>
      <c r="Q13" s="379"/>
      <c r="R13" s="379"/>
      <c r="S13" s="379"/>
      <c r="T13" s="379"/>
      <c r="U13" s="379"/>
      <c r="V13" s="379"/>
      <c r="W13" s="379"/>
      <c r="X13" s="379"/>
      <c r="Y13" s="379"/>
      <c r="Z13" s="379"/>
      <c r="AA13" s="379"/>
      <c r="AB13" s="379"/>
      <c r="AC13" s="379"/>
      <c r="AD13" s="379"/>
      <c r="AE13" s="379"/>
      <c r="AF13" s="379"/>
      <c r="AG13" s="379"/>
      <c r="AH13" s="379"/>
      <c r="AI13" s="379"/>
      <c r="AJ13" s="378"/>
      <c r="AK13" s="380"/>
    </row>
    <row r="14" spans="2:37" s="363" customFormat="1" x14ac:dyDescent="0.25">
      <c r="B14" s="348" t="s">
        <v>508</v>
      </c>
      <c r="C14" s="348" t="s">
        <v>10</v>
      </c>
      <c r="D14" s="373">
        <v>1990</v>
      </c>
      <c r="E14" s="373">
        <v>1991</v>
      </c>
      <c r="F14" s="373">
        <v>1992</v>
      </c>
      <c r="G14" s="373">
        <v>1993</v>
      </c>
      <c r="H14" s="373">
        <v>1994</v>
      </c>
      <c r="I14" s="373">
        <v>1995</v>
      </c>
      <c r="J14" s="373">
        <v>1996</v>
      </c>
      <c r="K14" s="373">
        <v>1997</v>
      </c>
      <c r="L14" s="373">
        <v>1998</v>
      </c>
      <c r="M14" s="373">
        <v>1999</v>
      </c>
      <c r="N14" s="373">
        <v>2000</v>
      </c>
      <c r="O14" s="373">
        <v>2001</v>
      </c>
      <c r="P14" s="373">
        <v>2002</v>
      </c>
      <c r="Q14" s="373">
        <v>2003</v>
      </c>
      <c r="R14" s="373">
        <v>2004</v>
      </c>
      <c r="S14" s="373">
        <v>2005</v>
      </c>
      <c r="T14" s="373">
        <v>2006</v>
      </c>
      <c r="U14" s="373">
        <v>2007</v>
      </c>
      <c r="V14" s="373">
        <v>2008</v>
      </c>
      <c r="W14" s="373">
        <v>2009</v>
      </c>
      <c r="X14" s="373">
        <v>2010</v>
      </c>
      <c r="Y14" s="373">
        <v>2011</v>
      </c>
      <c r="Z14" s="373">
        <v>2012</v>
      </c>
      <c r="AA14" s="373">
        <v>2013</v>
      </c>
      <c r="AB14" s="373">
        <v>2014</v>
      </c>
      <c r="AC14" s="373">
        <v>2015</v>
      </c>
      <c r="AD14" s="373">
        <v>2016</v>
      </c>
      <c r="AE14" s="373">
        <v>2017</v>
      </c>
      <c r="AF14" s="373">
        <v>2018</v>
      </c>
      <c r="AG14" s="373">
        <v>2019</v>
      </c>
      <c r="AH14" s="373">
        <v>2020</v>
      </c>
      <c r="AI14" s="374"/>
      <c r="AJ14" s="378"/>
      <c r="AK14" s="354"/>
    </row>
    <row r="15" spans="2:37" x14ac:dyDescent="0.25">
      <c r="B15" s="346" t="s">
        <v>237</v>
      </c>
      <c r="C15" s="351" t="s">
        <v>509</v>
      </c>
      <c r="D15" s="375">
        <f>D4*D10/1000</f>
        <v>4916.5584015564564</v>
      </c>
      <c r="E15" s="375">
        <f t="shared" ref="E15:AH17" si="4">E4*E10/1000</f>
        <v>4837.6215481775416</v>
      </c>
      <c r="F15" s="375">
        <f t="shared" si="4"/>
        <v>5513.9972466430363</v>
      </c>
      <c r="G15" s="375">
        <f t="shared" si="4"/>
        <v>5374.2321754609966</v>
      </c>
      <c r="H15" s="375">
        <f t="shared" si="4"/>
        <v>5538.3482824486491</v>
      </c>
      <c r="I15" s="375">
        <f t="shared" si="4"/>
        <v>5920.5205093189343</v>
      </c>
      <c r="J15" s="375">
        <f t="shared" si="4"/>
        <v>5881.9931717550353</v>
      </c>
      <c r="K15" s="375">
        <f t="shared" si="4"/>
        <v>5695.1971005869273</v>
      </c>
      <c r="L15" s="375">
        <f t="shared" si="4"/>
        <v>5787.1315770625515</v>
      </c>
      <c r="M15" s="375">
        <f t="shared" si="4"/>
        <v>5009.2407364959781</v>
      </c>
      <c r="N15" s="375">
        <f t="shared" si="4"/>
        <v>5650.316039989104</v>
      </c>
      <c r="O15" s="375">
        <f t="shared" si="4"/>
        <v>5995.3619698197972</v>
      </c>
      <c r="P15" s="375">
        <f t="shared" si="4"/>
        <v>5803.0782613587453</v>
      </c>
      <c r="Q15" s="375">
        <f t="shared" si="4"/>
        <v>5240.3795085329966</v>
      </c>
      <c r="R15" s="375">
        <f t="shared" si="4"/>
        <v>5392.5403708000003</v>
      </c>
      <c r="S15" s="375">
        <f t="shared" si="4"/>
        <v>5610.4942299999993</v>
      </c>
      <c r="T15" s="375">
        <f t="shared" si="4"/>
        <v>4820.1547459999992</v>
      </c>
      <c r="U15" s="375">
        <f>U4*U10/1000</f>
        <v>4640.0845919999992</v>
      </c>
      <c r="V15" s="375">
        <f t="shared" si="4"/>
        <v>3926.4401659999999</v>
      </c>
      <c r="W15" s="375">
        <f t="shared" si="4"/>
        <v>3069.2146980000002</v>
      </c>
      <c r="X15" s="375">
        <f t="shared" si="4"/>
        <v>3435.9250422200003</v>
      </c>
      <c r="Y15" s="375">
        <f t="shared" si="4"/>
        <v>3616.411944945924</v>
      </c>
      <c r="Z15" s="375">
        <f t="shared" si="4"/>
        <v>4594.8644012320974</v>
      </c>
      <c r="AA15" s="375">
        <f t="shared" si="4"/>
        <v>3843.3540794280452</v>
      </c>
      <c r="AB15" s="375">
        <f t="shared" si="4"/>
        <v>3724.568760279753</v>
      </c>
      <c r="AC15" s="375">
        <f t="shared" si="4"/>
        <v>4458.0705403055736</v>
      </c>
      <c r="AD15" s="375">
        <f t="shared" si="4"/>
        <v>4367.0257803776749</v>
      </c>
      <c r="AE15" s="375">
        <f t="shared" si="4"/>
        <v>3435.5746109625934</v>
      </c>
      <c r="AF15" s="375">
        <f t="shared" si="4"/>
        <v>1937.3200685099364</v>
      </c>
      <c r="AG15" s="375">
        <f t="shared" si="4"/>
        <v>585.65619127788864</v>
      </c>
      <c r="AH15" s="375">
        <f t="shared" si="4"/>
        <v>771.23369913278111</v>
      </c>
      <c r="AI15" s="381"/>
      <c r="AJ15" s="378"/>
      <c r="AK15" s="380"/>
    </row>
    <row r="16" spans="2:37" x14ac:dyDescent="0.25">
      <c r="B16" s="346" t="s">
        <v>520</v>
      </c>
      <c r="C16" s="351" t="s">
        <v>509</v>
      </c>
      <c r="D16" s="375">
        <f>D5*D11/1000</f>
        <v>2627.4383142479996</v>
      </c>
      <c r="E16" s="375">
        <f t="shared" si="4"/>
        <v>2712.9054723120003</v>
      </c>
      <c r="F16" s="375">
        <f t="shared" si="4"/>
        <v>2784.4017811919998</v>
      </c>
      <c r="G16" s="375">
        <f t="shared" si="4"/>
        <v>2508.7792943520003</v>
      </c>
      <c r="H16" s="375">
        <f t="shared" si="4"/>
        <v>2558.4494798880005</v>
      </c>
      <c r="I16" s="375">
        <f t="shared" si="4"/>
        <v>2512.2231885600004</v>
      </c>
      <c r="J16" s="375">
        <f t="shared" si="4"/>
        <v>2524.4587766160003</v>
      </c>
      <c r="K16" s="375">
        <f t="shared" si="4"/>
        <v>2461.9094918639998</v>
      </c>
      <c r="L16" s="375">
        <f t="shared" si="4"/>
        <v>2300.2195463999997</v>
      </c>
      <c r="M16" s="375">
        <f t="shared" si="4"/>
        <v>2300.2195463999997</v>
      </c>
      <c r="N16" s="375">
        <f t="shared" si="4"/>
        <v>2122.2820536480003</v>
      </c>
      <c r="O16" s="375">
        <f t="shared" si="4"/>
        <v>2381.4794728800002</v>
      </c>
      <c r="P16" s="375">
        <f t="shared" si="4"/>
        <v>2388.0832287839999</v>
      </c>
      <c r="Q16" s="375">
        <f t="shared" si="4"/>
        <v>2227.1166786240001</v>
      </c>
      <c r="R16" s="375">
        <f t="shared" si="4"/>
        <v>1464.5835559999998</v>
      </c>
      <c r="S16" s="375">
        <f t="shared" si="4"/>
        <v>2171.7373067999997</v>
      </c>
      <c r="T16" s="375">
        <f t="shared" si="4"/>
        <v>2010.822733880238</v>
      </c>
      <c r="U16" s="375">
        <f>U5*U11/1000</f>
        <v>1993.5015224303356</v>
      </c>
      <c r="V16" s="375">
        <f t="shared" si="4"/>
        <v>2528.8287525107871</v>
      </c>
      <c r="W16" s="375">
        <f t="shared" si="4"/>
        <v>2471.3124151252373</v>
      </c>
      <c r="X16" s="375">
        <f t="shared" si="4"/>
        <v>2135.280604956271</v>
      </c>
      <c r="Y16" s="375">
        <f t="shared" si="4"/>
        <v>2098.7821386598744</v>
      </c>
      <c r="Z16" s="375">
        <f t="shared" si="4"/>
        <v>2440.9007730178032</v>
      </c>
      <c r="AA16" s="375">
        <f t="shared" si="4"/>
        <v>2208.0222677285383</v>
      </c>
      <c r="AB16" s="375">
        <f t="shared" si="4"/>
        <v>2404.6861492092416</v>
      </c>
      <c r="AC16" s="375">
        <f t="shared" si="4"/>
        <v>2428.4812604254894</v>
      </c>
      <c r="AD16" s="375">
        <f t="shared" si="4"/>
        <v>2276.432092559774</v>
      </c>
      <c r="AE16" s="375">
        <f t="shared" si="4"/>
        <v>2135.0442477959937</v>
      </c>
      <c r="AF16" s="375">
        <f t="shared" si="4"/>
        <v>2073.0310819820152</v>
      </c>
      <c r="AG16" s="375">
        <f t="shared" si="4"/>
        <v>1906.5525443078307</v>
      </c>
      <c r="AH16" s="375">
        <f t="shared" si="4"/>
        <v>925.86572111571934</v>
      </c>
      <c r="AI16" s="381"/>
      <c r="AJ16" s="378"/>
      <c r="AK16" s="351"/>
    </row>
    <row r="17" spans="2:37" x14ac:dyDescent="0.25">
      <c r="B17" s="346" t="s">
        <v>286</v>
      </c>
      <c r="C17" s="351" t="s">
        <v>509</v>
      </c>
      <c r="D17" s="375">
        <f>D6*D12/1000</f>
        <v>140.29874690400001</v>
      </c>
      <c r="E17" s="375">
        <f t="shared" si="4"/>
        <v>129.18597487200003</v>
      </c>
      <c r="F17" s="375">
        <f t="shared" si="4"/>
        <v>95.847658776000017</v>
      </c>
      <c r="G17" s="375">
        <f t="shared" si="4"/>
        <v>47.229281135999997</v>
      </c>
      <c r="H17" s="375">
        <f t="shared" si="4"/>
        <v>33.338316096</v>
      </c>
      <c r="I17" s="375">
        <f t="shared" si="4"/>
        <v>33.338316096</v>
      </c>
      <c r="J17" s="375">
        <f t="shared" si="4"/>
        <v>104.18223780000002</v>
      </c>
      <c r="K17" s="375">
        <f t="shared" si="4"/>
        <v>37.505605608000003</v>
      </c>
      <c r="L17" s="375">
        <f t="shared" si="4"/>
        <v>19.447351055999999</v>
      </c>
      <c r="M17" s="375">
        <f t="shared" si="4"/>
        <v>19.447351055999999</v>
      </c>
      <c r="N17" s="375">
        <f t="shared" si="4"/>
        <v>0</v>
      </c>
      <c r="O17" s="375">
        <f t="shared" si="4"/>
        <v>0</v>
      </c>
      <c r="P17" s="375">
        <f t="shared" si="4"/>
        <v>0</v>
      </c>
      <c r="Q17" s="375">
        <f t="shared" si="4"/>
        <v>0</v>
      </c>
      <c r="R17" s="375">
        <f t="shared" si="4"/>
        <v>0</v>
      </c>
      <c r="S17" s="375">
        <f t="shared" si="4"/>
        <v>0</v>
      </c>
      <c r="T17" s="375">
        <f t="shared" si="4"/>
        <v>0</v>
      </c>
      <c r="U17" s="375">
        <f>U6*U12/1000</f>
        <v>0</v>
      </c>
      <c r="V17" s="375">
        <f t="shared" si="4"/>
        <v>0</v>
      </c>
      <c r="W17" s="375">
        <f t="shared" si="4"/>
        <v>0</v>
      </c>
      <c r="X17" s="375">
        <f t="shared" si="4"/>
        <v>0</v>
      </c>
      <c r="Y17" s="375">
        <f t="shared" si="4"/>
        <v>0</v>
      </c>
      <c r="Z17" s="375">
        <f t="shared" si="4"/>
        <v>0</v>
      </c>
      <c r="AA17" s="375">
        <f t="shared" si="4"/>
        <v>0</v>
      </c>
      <c r="AB17" s="375">
        <f t="shared" si="4"/>
        <v>0</v>
      </c>
      <c r="AC17" s="375">
        <f t="shared" si="4"/>
        <v>0</v>
      </c>
      <c r="AD17" s="375">
        <f t="shared" si="4"/>
        <v>0</v>
      </c>
      <c r="AE17" s="375">
        <f t="shared" si="4"/>
        <v>0</v>
      </c>
      <c r="AF17" s="375">
        <f t="shared" si="4"/>
        <v>0</v>
      </c>
      <c r="AG17" s="375">
        <f t="shared" si="4"/>
        <v>0</v>
      </c>
      <c r="AH17" s="375">
        <f t="shared" si="4"/>
        <v>0</v>
      </c>
      <c r="AI17" s="381"/>
      <c r="AJ17" s="378"/>
    </row>
    <row r="18" spans="2:37" s="363" customFormat="1" x14ac:dyDescent="0.25">
      <c r="B18" s="354" t="s">
        <v>510</v>
      </c>
      <c r="C18" s="354" t="s">
        <v>514</v>
      </c>
      <c r="D18" s="377">
        <f>SUM(D15:D17)</f>
        <v>7684.2954627084564</v>
      </c>
      <c r="E18" s="377">
        <f t="shared" ref="E18:AH18" si="5">SUM(E15:E17)</f>
        <v>7679.7129953615422</v>
      </c>
      <c r="F18" s="377">
        <f t="shared" si="5"/>
        <v>8394.2466866110353</v>
      </c>
      <c r="G18" s="377">
        <f t="shared" si="5"/>
        <v>7930.2407509489967</v>
      </c>
      <c r="H18" s="377">
        <f t="shared" si="5"/>
        <v>8130.1360784326498</v>
      </c>
      <c r="I18" s="377">
        <f t="shared" si="5"/>
        <v>8466.0820139749339</v>
      </c>
      <c r="J18" s="377">
        <f t="shared" si="5"/>
        <v>8510.6341861710353</v>
      </c>
      <c r="K18" s="377">
        <f t="shared" si="5"/>
        <v>8194.6121980589269</v>
      </c>
      <c r="L18" s="377">
        <f t="shared" si="5"/>
        <v>8106.7984745185513</v>
      </c>
      <c r="M18" s="377">
        <f t="shared" si="5"/>
        <v>7328.9076339519779</v>
      </c>
      <c r="N18" s="377">
        <f t="shared" si="5"/>
        <v>7772.5980936371043</v>
      </c>
      <c r="O18" s="377">
        <f t="shared" si="5"/>
        <v>8376.841442699797</v>
      </c>
      <c r="P18" s="377">
        <f t="shared" si="5"/>
        <v>8191.1614901427456</v>
      </c>
      <c r="Q18" s="377">
        <f t="shared" si="5"/>
        <v>7467.4961871569967</v>
      </c>
      <c r="R18" s="377">
        <f t="shared" si="5"/>
        <v>6857.1239267999999</v>
      </c>
      <c r="S18" s="377">
        <f t="shared" si="5"/>
        <v>7782.231536799999</v>
      </c>
      <c r="T18" s="377">
        <f t="shared" si="5"/>
        <v>6830.9774798802373</v>
      </c>
      <c r="U18" s="377">
        <f>SUM(U15:U17)</f>
        <v>6633.5861144303344</v>
      </c>
      <c r="V18" s="377">
        <f t="shared" si="5"/>
        <v>6455.2689185107865</v>
      </c>
      <c r="W18" s="377">
        <f t="shared" si="5"/>
        <v>5540.5271131252375</v>
      </c>
      <c r="X18" s="377">
        <f t="shared" si="5"/>
        <v>5571.2056471762717</v>
      </c>
      <c r="Y18" s="377">
        <f t="shared" si="5"/>
        <v>5715.1940836057984</v>
      </c>
      <c r="Z18" s="377">
        <f t="shared" si="5"/>
        <v>7035.7651742499002</v>
      </c>
      <c r="AA18" s="377">
        <f t="shared" si="5"/>
        <v>6051.3763471565835</v>
      </c>
      <c r="AB18" s="377">
        <f t="shared" si="5"/>
        <v>6129.2549094889946</v>
      </c>
      <c r="AC18" s="377">
        <f t="shared" si="5"/>
        <v>6886.5518007310629</v>
      </c>
      <c r="AD18" s="377">
        <f t="shared" si="5"/>
        <v>6643.4578729374489</v>
      </c>
      <c r="AE18" s="377">
        <f t="shared" si="5"/>
        <v>5570.6188587585875</v>
      </c>
      <c r="AF18" s="377">
        <f t="shared" si="5"/>
        <v>4010.3511504919516</v>
      </c>
      <c r="AG18" s="377">
        <f t="shared" si="5"/>
        <v>2492.2087355857193</v>
      </c>
      <c r="AH18" s="377">
        <f t="shared" si="5"/>
        <v>1697.0994202485003</v>
      </c>
      <c r="AI18" s="382"/>
      <c r="AJ18" s="378"/>
      <c r="AK18" s="374"/>
    </row>
    <row r="19" spans="2:37" x14ac:dyDescent="0.25">
      <c r="B19" s="360" t="s">
        <v>511</v>
      </c>
      <c r="C19" s="360" t="s">
        <v>512</v>
      </c>
      <c r="D19" s="383">
        <f t="shared" ref="D19:AH19" si="6">D18/D7*1000</f>
        <v>98.412136294050342</v>
      </c>
      <c r="E19" s="383">
        <f t="shared" si="6"/>
        <v>98.521225790807989</v>
      </c>
      <c r="F19" s="383">
        <f t="shared" si="6"/>
        <v>98.224665355727637</v>
      </c>
      <c r="G19" s="383">
        <f t="shared" si="6"/>
        <v>97.996936429898057</v>
      </c>
      <c r="H19" s="383">
        <f t="shared" si="6"/>
        <v>97.958479064905958</v>
      </c>
      <c r="I19" s="383">
        <f t="shared" si="6"/>
        <v>97.761310277055514</v>
      </c>
      <c r="J19" s="383">
        <f t="shared" si="6"/>
        <v>97.850354622753883</v>
      </c>
      <c r="K19" s="383">
        <f t="shared" si="6"/>
        <v>97.8083741520053</v>
      </c>
      <c r="L19" s="383">
        <f t="shared" si="6"/>
        <v>97.603592684052998</v>
      </c>
      <c r="M19" s="383">
        <f t="shared" si="6"/>
        <v>97.933628564000784</v>
      </c>
      <c r="N19" s="383">
        <f t="shared" si="6"/>
        <v>97.462010630444581</v>
      </c>
      <c r="O19" s="383">
        <f t="shared" si="6"/>
        <v>97.583612548483373</v>
      </c>
      <c r="P19" s="383">
        <f t="shared" si="6"/>
        <v>97.662170210569272</v>
      </c>
      <c r="Q19" s="383">
        <f t="shared" si="6"/>
        <v>97.734847260041377</v>
      </c>
      <c r="R19" s="383">
        <f t="shared" si="6"/>
        <v>96.824101572732744</v>
      </c>
      <c r="S19" s="383">
        <f t="shared" si="6"/>
        <v>97.527029689334711</v>
      </c>
      <c r="T19" s="383">
        <f t="shared" si="6"/>
        <v>97.692804704110372</v>
      </c>
      <c r="U19" s="383">
        <f t="shared" si="6"/>
        <v>97.759558628606499</v>
      </c>
      <c r="V19" s="383">
        <f t="shared" si="6"/>
        <v>98.760918286378512</v>
      </c>
      <c r="W19" s="383">
        <f t="shared" si="6"/>
        <v>99.366683857127427</v>
      </c>
      <c r="X19" s="383">
        <f t="shared" si="6"/>
        <v>98.667024446265003</v>
      </c>
      <c r="Y19" s="383">
        <f t="shared" si="6"/>
        <v>98.4897939004981</v>
      </c>
      <c r="Z19" s="383">
        <f t="shared" si="6"/>
        <v>98.266426103689014</v>
      </c>
      <c r="AA19" s="383">
        <f t="shared" si="6"/>
        <v>98.463894693539146</v>
      </c>
      <c r="AB19" s="383">
        <f t="shared" si="6"/>
        <v>98.767381348780788</v>
      </c>
      <c r="AC19" s="383">
        <f t="shared" si="6"/>
        <v>98.329188881398665</v>
      </c>
      <c r="AD19" s="383">
        <f t="shared" si="6"/>
        <v>98.219574747817703</v>
      </c>
      <c r="AE19" s="383">
        <f t="shared" si="6"/>
        <v>98.667001681263073</v>
      </c>
      <c r="AF19" s="383">
        <f t="shared" si="6"/>
        <v>100.16870833321357</v>
      </c>
      <c r="AG19" s="383">
        <f t="shared" si="6"/>
        <v>103.08089170811066</v>
      </c>
      <c r="AH19" s="383">
        <f t="shared" si="6"/>
        <v>100.49644721258105</v>
      </c>
      <c r="AI19" s="381"/>
      <c r="AJ19" s="378"/>
    </row>
    <row r="20" spans="2:37" x14ac:dyDescent="0.25">
      <c r="AJ20" s="378"/>
    </row>
    <row r="21" spans="2:37" s="363" customFormat="1" x14ac:dyDescent="0.25">
      <c r="B21" s="348" t="s">
        <v>513</v>
      </c>
      <c r="C21" s="348" t="s">
        <v>10</v>
      </c>
      <c r="D21" s="373">
        <v>1990</v>
      </c>
      <c r="E21" s="373">
        <v>1991</v>
      </c>
      <c r="F21" s="373">
        <v>1992</v>
      </c>
      <c r="G21" s="373">
        <v>1993</v>
      </c>
      <c r="H21" s="373">
        <v>1994</v>
      </c>
      <c r="I21" s="373">
        <v>1995</v>
      </c>
      <c r="J21" s="373">
        <v>1996</v>
      </c>
      <c r="K21" s="373">
        <v>1997</v>
      </c>
      <c r="L21" s="373">
        <v>1998</v>
      </c>
      <c r="M21" s="373">
        <v>1999</v>
      </c>
      <c r="N21" s="373">
        <v>2000</v>
      </c>
      <c r="O21" s="373">
        <v>2001</v>
      </c>
      <c r="P21" s="373">
        <v>2002</v>
      </c>
      <c r="Q21" s="373">
        <v>2003</v>
      </c>
      <c r="R21" s="373">
        <v>2004</v>
      </c>
      <c r="S21" s="373">
        <v>2005</v>
      </c>
      <c r="T21" s="373">
        <v>2006</v>
      </c>
      <c r="U21" s="373">
        <v>2007</v>
      </c>
      <c r="V21" s="373">
        <v>2008</v>
      </c>
      <c r="W21" s="373">
        <v>2009</v>
      </c>
      <c r="X21" s="373">
        <v>2010</v>
      </c>
      <c r="Y21" s="373">
        <v>2011</v>
      </c>
      <c r="Z21" s="373">
        <v>2012</v>
      </c>
      <c r="AA21" s="373">
        <v>2013</v>
      </c>
      <c r="AB21" s="373">
        <v>2014</v>
      </c>
      <c r="AC21" s="373">
        <v>2015</v>
      </c>
      <c r="AD21" s="373">
        <v>2016</v>
      </c>
      <c r="AE21" s="373">
        <v>2017</v>
      </c>
      <c r="AF21" s="373">
        <v>2018</v>
      </c>
      <c r="AG21" s="373">
        <v>2019</v>
      </c>
      <c r="AH21" s="373">
        <v>2020</v>
      </c>
      <c r="AI21" s="374"/>
      <c r="AJ21" s="378"/>
      <c r="AK21" s="374"/>
    </row>
    <row r="22" spans="2:37" x14ac:dyDescent="0.25">
      <c r="B22" s="354" t="s">
        <v>510</v>
      </c>
      <c r="C22" s="354" t="s">
        <v>514</v>
      </c>
      <c r="D22" s="375">
        <v>7909.3099999999995</v>
      </c>
      <c r="E22" s="375">
        <v>7795.76</v>
      </c>
      <c r="F22" s="375">
        <v>8477.380000000001</v>
      </c>
      <c r="G22" s="375">
        <v>7955.2899999999991</v>
      </c>
      <c r="H22" s="375">
        <v>8205.33</v>
      </c>
      <c r="I22" s="375">
        <v>8645.0609999999997</v>
      </c>
      <c r="J22" s="375">
        <v>8857.119999999999</v>
      </c>
      <c r="K22" s="375">
        <v>8606.14</v>
      </c>
      <c r="L22" s="375">
        <v>8145.16</v>
      </c>
      <c r="M22" s="375">
        <v>7454.3099999999995</v>
      </c>
      <c r="N22" s="375">
        <v>8084.4830000000002</v>
      </c>
      <c r="O22" s="375">
        <v>8688.8420000000006</v>
      </c>
      <c r="P22" s="375">
        <v>8397.6450000000004</v>
      </c>
      <c r="Q22" s="375">
        <v>7731.5169999999998</v>
      </c>
      <c r="R22" s="375">
        <v>7078.2759999999998</v>
      </c>
      <c r="S22" s="375">
        <v>7909.6769999999997</v>
      </c>
      <c r="T22" s="375">
        <v>6966.2153263528453</v>
      </c>
      <c r="U22" s="375">
        <v>6703.7299887173303</v>
      </c>
      <c r="V22" s="375">
        <v>6630.9918419527075</v>
      </c>
      <c r="W22" s="375">
        <v>5765.5752758122126</v>
      </c>
      <c r="X22" s="375">
        <v>5688.1532175680295</v>
      </c>
      <c r="Y22" s="375">
        <v>5857.3197682737782</v>
      </c>
      <c r="Z22" s="375">
        <v>7228.469957997193</v>
      </c>
      <c r="AA22" s="375">
        <v>6262.3494471167432</v>
      </c>
      <c r="AB22" s="375">
        <v>6299.8953425528143</v>
      </c>
      <c r="AC22" s="375">
        <v>6986.672375190491</v>
      </c>
      <c r="AD22" s="375">
        <v>6787.8841128371041</v>
      </c>
      <c r="AE22" s="375">
        <v>5743.7552906628034</v>
      </c>
      <c r="AF22" s="375">
        <v>4118.4728397042072</v>
      </c>
      <c r="AG22" s="375">
        <v>2604.1168469887566</v>
      </c>
      <c r="AH22" s="375">
        <v>1766.9653013950601</v>
      </c>
      <c r="AI22" s="375"/>
      <c r="AJ22" s="376"/>
    </row>
    <row r="23" spans="2:37" x14ac:dyDescent="0.25">
      <c r="B23" s="360" t="s">
        <v>515</v>
      </c>
      <c r="C23" s="360" t="s">
        <v>512</v>
      </c>
      <c r="D23" s="384">
        <f t="shared" ref="D23:AH23" si="7">D22/D7*1000</f>
        <v>101.29387885841979</v>
      </c>
      <c r="E23" s="384">
        <f t="shared" si="7"/>
        <v>100.00996542902597</v>
      </c>
      <c r="F23" s="384">
        <f t="shared" si="7"/>
        <v>99.197443758888994</v>
      </c>
      <c r="G23" s="384">
        <f t="shared" si="7"/>
        <v>98.306479323230008</v>
      </c>
      <c r="H23" s="384">
        <f t="shared" si="7"/>
        <v>98.864476470189658</v>
      </c>
      <c r="I23" s="384">
        <f t="shared" si="7"/>
        <v>99.82805380221707</v>
      </c>
      <c r="J23" s="384">
        <f t="shared" si="7"/>
        <v>101.83404831857831</v>
      </c>
      <c r="K23" s="384">
        <f t="shared" si="7"/>
        <v>102.72024359175001</v>
      </c>
      <c r="L23" s="384">
        <f t="shared" si="7"/>
        <v>98.065454751995006</v>
      </c>
      <c r="M23" s="384">
        <f t="shared" si="7"/>
        <v>99.609336507255534</v>
      </c>
      <c r="N23" s="384">
        <f t="shared" si="7"/>
        <v>101.37279177379223</v>
      </c>
      <c r="O23" s="384">
        <f t="shared" si="7"/>
        <v>101.21817358282489</v>
      </c>
      <c r="P23" s="384">
        <f t="shared" si="7"/>
        <v>100.12404667456309</v>
      </c>
      <c r="Q23" s="384">
        <f t="shared" si="7"/>
        <v>101.19036075076963</v>
      </c>
      <c r="R23" s="384">
        <f t="shared" si="7"/>
        <v>99.946817601656832</v>
      </c>
      <c r="S23" s="384">
        <f t="shared" si="7"/>
        <v>99.124177938458686</v>
      </c>
      <c r="T23" s="384">
        <f t="shared" si="7"/>
        <v>99.626900455848173</v>
      </c>
      <c r="U23" s="384">
        <f t="shared" si="7"/>
        <v>98.7932731342312</v>
      </c>
      <c r="V23" s="384">
        <f t="shared" si="7"/>
        <v>101.44935117773738</v>
      </c>
      <c r="W23" s="384">
        <f t="shared" si="7"/>
        <v>103.40281420677752</v>
      </c>
      <c r="X23" s="384">
        <f t="shared" si="7"/>
        <v>100.73818633069898</v>
      </c>
      <c r="Y23" s="384">
        <f t="shared" si="7"/>
        <v>100.93904220005628</v>
      </c>
      <c r="Z23" s="384">
        <f t="shared" si="7"/>
        <v>100.95787613406181</v>
      </c>
      <c r="AA23" s="384">
        <f t="shared" si="7"/>
        <v>101.89670599231212</v>
      </c>
      <c r="AB23" s="384">
        <f t="shared" si="7"/>
        <v>101.51709709315998</v>
      </c>
      <c r="AC23" s="384">
        <f t="shared" si="7"/>
        <v>99.758754092233232</v>
      </c>
      <c r="AD23" s="384">
        <f t="shared" si="7"/>
        <v>100.35483083533741</v>
      </c>
      <c r="AE23" s="384">
        <f t="shared" si="7"/>
        <v>101.7336003933473</v>
      </c>
      <c r="AF23" s="384">
        <f t="shared" si="7"/>
        <v>102.86932220585868</v>
      </c>
      <c r="AG23" s="384">
        <f t="shared" si="7"/>
        <v>107.70955212009039</v>
      </c>
      <c r="AH23" s="384">
        <f t="shared" si="7"/>
        <v>104.63366672537637</v>
      </c>
      <c r="AI23" s="379"/>
    </row>
    <row r="25" spans="2:37" s="363" customFormat="1" x14ac:dyDescent="0.25">
      <c r="B25" s="348"/>
      <c r="C25" s="348" t="s">
        <v>10</v>
      </c>
      <c r="D25" s="373">
        <v>1990</v>
      </c>
      <c r="E25" s="373">
        <v>1991</v>
      </c>
      <c r="F25" s="373">
        <v>1992</v>
      </c>
      <c r="G25" s="373">
        <v>1993</v>
      </c>
      <c r="H25" s="373">
        <v>1994</v>
      </c>
      <c r="I25" s="373">
        <v>1995</v>
      </c>
      <c r="J25" s="373">
        <v>1996</v>
      </c>
      <c r="K25" s="373">
        <v>1997</v>
      </c>
      <c r="L25" s="373">
        <v>1998</v>
      </c>
      <c r="M25" s="373">
        <v>1999</v>
      </c>
      <c r="N25" s="373">
        <v>2000</v>
      </c>
      <c r="O25" s="373">
        <v>2001</v>
      </c>
      <c r="P25" s="373">
        <v>2002</v>
      </c>
      <c r="Q25" s="373">
        <v>2003</v>
      </c>
      <c r="R25" s="373">
        <v>2004</v>
      </c>
      <c r="S25" s="373">
        <v>2005</v>
      </c>
      <c r="T25" s="373">
        <v>2006</v>
      </c>
      <c r="U25" s="373">
        <v>2007</v>
      </c>
      <c r="V25" s="373">
        <v>2008</v>
      </c>
      <c r="W25" s="373">
        <v>2009</v>
      </c>
      <c r="X25" s="373">
        <v>2010</v>
      </c>
      <c r="Y25" s="373">
        <v>2011</v>
      </c>
      <c r="Z25" s="373">
        <v>2012</v>
      </c>
      <c r="AA25" s="373">
        <v>2013</v>
      </c>
      <c r="AB25" s="373">
        <v>2014</v>
      </c>
      <c r="AC25" s="373">
        <v>2015</v>
      </c>
      <c r="AD25" s="373">
        <v>2016</v>
      </c>
      <c r="AE25" s="373">
        <v>2017</v>
      </c>
      <c r="AF25" s="373">
        <v>2018</v>
      </c>
      <c r="AG25" s="373">
        <v>2019</v>
      </c>
      <c r="AH25" s="373">
        <v>2020</v>
      </c>
      <c r="AI25" s="374"/>
      <c r="AJ25" s="374"/>
      <c r="AK25" s="374"/>
    </row>
    <row r="26" spans="2:37" s="363" customFormat="1" x14ac:dyDescent="0.25">
      <c r="B26" s="366" t="s">
        <v>516</v>
      </c>
      <c r="C26" s="367" t="s">
        <v>517</v>
      </c>
      <c r="D26" s="385">
        <f t="shared" ref="D26:AH26" si="8">(D22-D18)/D22</f>
        <v>2.8449325831399086E-2</v>
      </c>
      <c r="E26" s="385">
        <f t="shared" si="8"/>
        <v>1.4885912937091191E-2</v>
      </c>
      <c r="F26" s="385">
        <f t="shared" si="8"/>
        <v>9.8064866018705878E-3</v>
      </c>
      <c r="G26" s="385">
        <f t="shared" si="8"/>
        <v>3.1487537287769947E-3</v>
      </c>
      <c r="H26" s="385">
        <f t="shared" si="8"/>
        <v>9.1640338130642048E-3</v>
      </c>
      <c r="I26" s="385">
        <f t="shared" si="8"/>
        <v>2.070303333025247E-2</v>
      </c>
      <c r="J26" s="385">
        <f t="shared" si="8"/>
        <v>3.9119467030926953E-2</v>
      </c>
      <c r="K26" s="385">
        <f t="shared" si="8"/>
        <v>4.7817930215064197E-2</v>
      </c>
      <c r="L26" s="385">
        <f t="shared" si="8"/>
        <v>4.7097325873830045E-3</v>
      </c>
      <c r="M26" s="385">
        <f t="shared" si="8"/>
        <v>1.6822799970489768E-2</v>
      </c>
      <c r="N26" s="385">
        <f t="shared" si="8"/>
        <v>3.8578212900304928E-2</v>
      </c>
      <c r="O26" s="385">
        <f t="shared" si="8"/>
        <v>3.5908186303790952E-2</v>
      </c>
      <c r="P26" s="385">
        <f t="shared" si="8"/>
        <v>2.4588263716465129E-2</v>
      </c>
      <c r="Q26" s="385">
        <f t="shared" si="8"/>
        <v>3.4148642865688986E-2</v>
      </c>
      <c r="R26" s="385">
        <f t="shared" si="8"/>
        <v>3.1243776478905302E-2</v>
      </c>
      <c r="S26" s="385">
        <f t="shared" si="8"/>
        <v>1.6112600198465832E-2</v>
      </c>
      <c r="T26" s="385">
        <f t="shared" si="8"/>
        <v>1.9413388782429673E-2</v>
      </c>
      <c r="U26" s="385">
        <f t="shared" si="8"/>
        <v>1.0463409833786731E-2</v>
      </c>
      <c r="V26" s="385">
        <f t="shared" si="8"/>
        <v>2.6500247267710976E-2</v>
      </c>
      <c r="W26" s="385">
        <f t="shared" si="8"/>
        <v>3.9033080294883823E-2</v>
      </c>
      <c r="X26" s="385">
        <f t="shared" si="8"/>
        <v>2.0559848850512992E-2</v>
      </c>
      <c r="Y26" s="385">
        <f t="shared" si="8"/>
        <v>2.4264627899915046E-2</v>
      </c>
      <c r="Z26" s="385">
        <f t="shared" si="8"/>
        <v>2.6659138775847652E-2</v>
      </c>
      <c r="AA26" s="385">
        <f t="shared" si="8"/>
        <v>3.3689129254403739E-2</v>
      </c>
      <c r="AB26" s="385">
        <f t="shared" si="8"/>
        <v>2.7086232990447361E-2</v>
      </c>
      <c r="AC26" s="385">
        <f t="shared" si="8"/>
        <v>1.4330223185354147E-2</v>
      </c>
      <c r="AD26" s="385">
        <f t="shared" si="8"/>
        <v>2.1277063293776533E-2</v>
      </c>
      <c r="AE26" s="385">
        <f t="shared" si="8"/>
        <v>3.0143420661682949E-2</v>
      </c>
      <c r="AF26" s="385">
        <f t="shared" si="8"/>
        <v>2.6252859596379192E-2</v>
      </c>
      <c r="AG26" s="385">
        <f t="shared" si="8"/>
        <v>4.2973536895028766E-2</v>
      </c>
      <c r="AH26" s="385">
        <f t="shared" si="8"/>
        <v>3.9540041387003497E-2</v>
      </c>
      <c r="AI26" s="386"/>
      <c r="AJ26" s="374"/>
      <c r="AK26" s="374"/>
    </row>
    <row r="28" spans="2:37" x14ac:dyDescent="0.25">
      <c r="D28" s="379"/>
      <c r="E28" s="379"/>
      <c r="F28" s="379"/>
      <c r="G28" s="379"/>
      <c r="H28" s="379"/>
      <c r="I28" s="379"/>
      <c r="J28" s="379"/>
      <c r="K28" s="379"/>
      <c r="L28" s="379"/>
      <c r="M28" s="379"/>
      <c r="N28" s="379"/>
      <c r="O28" s="379"/>
      <c r="P28" s="379"/>
      <c r="Q28" s="379"/>
      <c r="R28" s="379"/>
      <c r="S28" s="379"/>
      <c r="T28" s="379"/>
      <c r="U28" s="379"/>
      <c r="V28" s="379"/>
      <c r="W28" s="379"/>
      <c r="X28" s="379"/>
      <c r="Y28" s="379"/>
      <c r="Z28" s="379"/>
      <c r="AA28" s="379"/>
      <c r="AB28" s="379"/>
      <c r="AC28" s="379"/>
      <c r="AD28" s="379"/>
      <c r="AE28" s="379"/>
      <c r="AF28" s="379"/>
      <c r="AG28" s="379"/>
      <c r="AH28" s="379"/>
      <c r="AI28" s="379"/>
    </row>
    <row r="55" spans="2:2" ht="18" x14ac:dyDescent="0.25">
      <c r="B55" s="345" t="s">
        <v>522</v>
      </c>
    </row>
  </sheetData>
  <pageMargins left="0.75" right="0.75" top="1" bottom="1" header="0.5" footer="0.5"/>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3CB30-056E-4ABD-BB35-AEEA85BA6E74}">
  <dimension ref="B1:AK77"/>
  <sheetViews>
    <sheetView zoomScale="75" zoomScaleNormal="75" workbookViewId="0">
      <pane ySplit="1" topLeftCell="A2" activePane="bottomLeft" state="frozen"/>
      <selection activeCell="M17" sqref="M17"/>
      <selection pane="bottomLeft" activeCell="AL33" sqref="AL33"/>
    </sheetView>
  </sheetViews>
  <sheetFormatPr defaultRowHeight="15" x14ac:dyDescent="0.25"/>
  <cols>
    <col min="1" max="1" width="3.7109375" style="389" customWidth="1"/>
    <col min="2" max="2" width="27.28515625" style="389" customWidth="1"/>
    <col min="3" max="3" width="33.42578125" style="388" bestFit="1" customWidth="1"/>
    <col min="4" max="17" width="9.28515625" style="389" bestFit="1" customWidth="1"/>
    <col min="18" max="22" width="10.42578125" style="389" bestFit="1" customWidth="1"/>
    <col min="23" max="32" width="9.28515625" style="389" bestFit="1" customWidth="1"/>
    <col min="33" max="34" width="9.28515625" style="389" customWidth="1"/>
    <col min="35" max="35" width="8" style="389" customWidth="1"/>
    <col min="36" max="36" width="12.5703125" style="389" customWidth="1"/>
    <col min="37" max="16384" width="9.140625" style="389"/>
  </cols>
  <sheetData>
    <row r="1" spans="2:37" ht="18" x14ac:dyDescent="0.35">
      <c r="B1" s="387" t="s">
        <v>523</v>
      </c>
      <c r="AJ1"/>
    </row>
    <row r="2" spans="2:37" x14ac:dyDescent="0.25">
      <c r="AJ2"/>
    </row>
    <row r="3" spans="2:37" x14ac:dyDescent="0.25">
      <c r="B3" s="348" t="s">
        <v>503</v>
      </c>
      <c r="C3" s="348" t="s">
        <v>0</v>
      </c>
      <c r="D3" s="373">
        <v>1990</v>
      </c>
      <c r="E3" s="373">
        <v>1991</v>
      </c>
      <c r="F3" s="373">
        <v>1992</v>
      </c>
      <c r="G3" s="373">
        <v>1993</v>
      </c>
      <c r="H3" s="373">
        <v>1994</v>
      </c>
      <c r="I3" s="373">
        <v>1995</v>
      </c>
      <c r="J3" s="373">
        <v>1996</v>
      </c>
      <c r="K3" s="373">
        <v>1997</v>
      </c>
      <c r="L3" s="373">
        <v>1998</v>
      </c>
      <c r="M3" s="373">
        <v>1999</v>
      </c>
      <c r="N3" s="373">
        <v>2000</v>
      </c>
      <c r="O3" s="373">
        <v>2001</v>
      </c>
      <c r="P3" s="373">
        <v>2002</v>
      </c>
      <c r="Q3" s="373">
        <v>2003</v>
      </c>
      <c r="R3" s="373">
        <v>2004</v>
      </c>
      <c r="S3" s="373">
        <v>2005</v>
      </c>
      <c r="T3" s="373">
        <v>2006</v>
      </c>
      <c r="U3" s="373">
        <v>2007</v>
      </c>
      <c r="V3" s="373">
        <v>2008</v>
      </c>
      <c r="W3" s="373">
        <v>2009</v>
      </c>
      <c r="X3" s="373">
        <v>2010</v>
      </c>
      <c r="Y3" s="373">
        <v>2011</v>
      </c>
      <c r="Z3" s="373">
        <v>2012</v>
      </c>
      <c r="AA3" s="373">
        <v>2013</v>
      </c>
      <c r="AB3" s="373">
        <v>2014</v>
      </c>
      <c r="AC3" s="373">
        <v>2015</v>
      </c>
      <c r="AD3" s="373">
        <v>2016</v>
      </c>
      <c r="AE3" s="373">
        <v>2017</v>
      </c>
      <c r="AF3" s="373">
        <v>2018</v>
      </c>
      <c r="AG3" s="373">
        <v>2019</v>
      </c>
      <c r="AH3" s="373">
        <v>2020</v>
      </c>
      <c r="AI3" s="374"/>
      <c r="AJ3"/>
    </row>
    <row r="4" spans="2:37" x14ac:dyDescent="0.25">
      <c r="B4" s="389" t="s">
        <v>251</v>
      </c>
      <c r="C4" s="388" t="s">
        <v>505</v>
      </c>
      <c r="D4" s="390">
        <v>29.366235704725895</v>
      </c>
      <c r="E4" s="390">
        <v>25.677940013731678</v>
      </c>
      <c r="F4" s="390">
        <v>22.368735308376397</v>
      </c>
      <c r="G4" s="390">
        <v>24.472898805174378</v>
      </c>
      <c r="H4" s="390">
        <v>39.631903013903653</v>
      </c>
      <c r="I4" s="390">
        <v>51.026523638389243</v>
      </c>
      <c r="J4" s="390">
        <v>62.022582221419761</v>
      </c>
      <c r="K4" s="390">
        <v>62.529777019691672</v>
      </c>
      <c r="L4" s="390">
        <v>68.447197083032094</v>
      </c>
      <c r="M4" s="390">
        <v>80.406189222729253</v>
      </c>
      <c r="N4" s="390">
        <v>69.817171410657309</v>
      </c>
      <c r="O4" s="390">
        <v>77.116167830229628</v>
      </c>
      <c r="P4" s="390">
        <v>60.871937748384582</v>
      </c>
      <c r="Q4" s="390">
        <v>48.641669011750238</v>
      </c>
      <c r="R4" s="390">
        <v>36.197964065676587</v>
      </c>
      <c r="S4" s="390">
        <v>120.86647373971968</v>
      </c>
      <c r="T4" s="390">
        <v>65.490464578684438</v>
      </c>
      <c r="U4" s="390">
        <v>102.64008807690888</v>
      </c>
      <c r="V4" s="390">
        <v>46.472487409121612</v>
      </c>
      <c r="W4" s="390">
        <v>84.950171999999995</v>
      </c>
      <c r="X4" s="390">
        <v>65.104740000000007</v>
      </c>
      <c r="Y4" s="390">
        <v>58.238388</v>
      </c>
      <c r="Z4" s="390">
        <v>65.649024000000011</v>
      </c>
      <c r="AA4" s="390">
        <v>81.810072000000005</v>
      </c>
      <c r="AB4" s="390">
        <v>78.921180000000007</v>
      </c>
      <c r="AC4" s="390">
        <v>57.401028000000004</v>
      </c>
      <c r="AD4" s="390">
        <v>61.964640000000003</v>
      </c>
      <c r="AE4" s="390">
        <v>68.244839999999996</v>
      </c>
      <c r="AF4" s="390">
        <v>90.476748000000001</v>
      </c>
      <c r="AG4" s="390">
        <v>90.57414131172915</v>
      </c>
      <c r="AH4" s="390">
        <v>92.383682639886842</v>
      </c>
      <c r="AI4" s="375"/>
      <c r="AJ4"/>
    </row>
    <row r="5" spans="2:37" x14ac:dyDescent="0.25">
      <c r="B5" s="389" t="s">
        <v>256</v>
      </c>
      <c r="C5" s="388" t="s">
        <v>505</v>
      </c>
      <c r="D5" s="390">
        <v>732.93392226637582</v>
      </c>
      <c r="E5" s="390">
        <v>586.5837300298507</v>
      </c>
      <c r="F5" s="390">
        <v>705.93193484111885</v>
      </c>
      <c r="G5" s="390">
        <v>720.80511537990913</v>
      </c>
      <c r="H5" s="390">
        <v>921.41167240310483</v>
      </c>
      <c r="I5" s="390">
        <v>857.92858473753654</v>
      </c>
      <c r="J5" s="390">
        <v>803.15174909467487</v>
      </c>
      <c r="K5" s="390">
        <v>880.41973579619503</v>
      </c>
      <c r="L5" s="390">
        <v>870.62520227065011</v>
      </c>
      <c r="M5" s="390">
        <v>929.28875756650598</v>
      </c>
      <c r="N5" s="390">
        <v>990.85439686993061</v>
      </c>
      <c r="O5" s="390">
        <v>909.68917716766646</v>
      </c>
      <c r="P5" s="390">
        <v>709.95215383847176</v>
      </c>
      <c r="Q5" s="390">
        <v>555.75975081410536</v>
      </c>
      <c r="R5" s="390">
        <v>454.3191368201052</v>
      </c>
      <c r="S5" s="390">
        <v>466.89986892639945</v>
      </c>
      <c r="T5" s="390">
        <v>311.41270242503407</v>
      </c>
      <c r="U5" s="390">
        <v>714.23426607407055</v>
      </c>
      <c r="V5" s="390">
        <v>362.62097999757901</v>
      </c>
      <c r="W5" s="390">
        <v>500.40462634303015</v>
      </c>
      <c r="X5" s="390">
        <v>378.35647280563364</v>
      </c>
      <c r="Y5" s="390">
        <v>100.68914396181569</v>
      </c>
      <c r="Z5" s="390">
        <v>88.976513537701265</v>
      </c>
      <c r="AA5" s="390">
        <v>197.42402869150135</v>
      </c>
      <c r="AB5" s="390">
        <v>148.02242467065423</v>
      </c>
      <c r="AC5" s="390">
        <v>147.49965721201286</v>
      </c>
      <c r="AD5" s="390">
        <v>133.68169406205345</v>
      </c>
      <c r="AE5" s="390">
        <v>0</v>
      </c>
      <c r="AF5" s="390">
        <v>0</v>
      </c>
      <c r="AG5" s="390">
        <v>0</v>
      </c>
      <c r="AH5" s="390">
        <v>0</v>
      </c>
      <c r="AI5" s="375"/>
      <c r="AJ5"/>
    </row>
    <row r="6" spans="2:37" x14ac:dyDescent="0.25">
      <c r="B6" s="389" t="s">
        <v>246</v>
      </c>
      <c r="C6" s="388" t="s">
        <v>505</v>
      </c>
      <c r="D6" s="390">
        <v>312.73502301061984</v>
      </c>
      <c r="E6" s="390">
        <v>219.07107507444539</v>
      </c>
      <c r="F6" s="390">
        <v>204.2344729551711</v>
      </c>
      <c r="G6" s="390">
        <v>204.25104962063094</v>
      </c>
      <c r="H6" s="390">
        <v>207.0704466368108</v>
      </c>
      <c r="I6" s="390">
        <v>195.02092776577868</v>
      </c>
      <c r="J6" s="390">
        <v>181.4174828257176</v>
      </c>
      <c r="K6" s="390">
        <v>173.99826795681699</v>
      </c>
      <c r="L6" s="390">
        <v>179.73726865143934</v>
      </c>
      <c r="M6" s="390">
        <v>178.84107904228105</v>
      </c>
      <c r="N6" s="390">
        <v>184.32372037530851</v>
      </c>
      <c r="O6" s="390">
        <v>117.26711577806806</v>
      </c>
      <c r="P6" s="390">
        <v>101.98882633049418</v>
      </c>
      <c r="Q6" s="390">
        <v>91.441788521320106</v>
      </c>
      <c r="R6" s="390">
        <v>83.722800563453575</v>
      </c>
      <c r="S6" s="390">
        <v>145.74260115971558</v>
      </c>
      <c r="T6" s="390">
        <v>95.934518623841157</v>
      </c>
      <c r="U6" s="390">
        <v>63.357253069001146</v>
      </c>
      <c r="V6" s="390">
        <v>23.64827067408946</v>
      </c>
      <c r="W6" s="390">
        <v>56.99756974809128</v>
      </c>
      <c r="X6" s="390">
        <v>46.201380485336649</v>
      </c>
      <c r="Y6" s="390">
        <v>32.730674602678</v>
      </c>
      <c r="Z6" s="390">
        <v>49.500853471702875</v>
      </c>
      <c r="AA6" s="390">
        <v>31.918635542739626</v>
      </c>
      <c r="AB6" s="390">
        <v>38.092409086609379</v>
      </c>
      <c r="AC6" s="390">
        <v>42.547804282314956</v>
      </c>
      <c r="AD6" s="390">
        <v>66.656378489174017</v>
      </c>
      <c r="AE6" s="390">
        <v>60.015377179017818</v>
      </c>
      <c r="AF6" s="390">
        <v>105.34620298731437</v>
      </c>
      <c r="AG6" s="390">
        <v>107.84426059397161</v>
      </c>
      <c r="AH6" s="390">
        <v>98.682768191878793</v>
      </c>
      <c r="AI6" s="375"/>
      <c r="AJ6"/>
    </row>
    <row r="7" spans="2:37" x14ac:dyDescent="0.25">
      <c r="B7" s="389" t="s">
        <v>290</v>
      </c>
      <c r="C7" s="388" t="s">
        <v>505</v>
      </c>
      <c r="D7" s="390">
        <v>676.80917606942853</v>
      </c>
      <c r="E7" s="390">
        <v>614.93826323546716</v>
      </c>
      <c r="F7" s="390">
        <v>606.87029369079528</v>
      </c>
      <c r="G7" s="390">
        <v>583.99315227093166</v>
      </c>
      <c r="H7" s="390">
        <v>678.69287183450933</v>
      </c>
      <c r="I7" s="390">
        <v>675.303767855601</v>
      </c>
      <c r="J7" s="390">
        <v>558.12917312061484</v>
      </c>
      <c r="K7" s="390">
        <v>572.80266486963615</v>
      </c>
      <c r="L7" s="390">
        <v>541.25548771446938</v>
      </c>
      <c r="M7" s="390">
        <v>570.84317784700568</v>
      </c>
      <c r="N7" s="390">
        <v>549.88930323042109</v>
      </c>
      <c r="O7" s="390">
        <v>649.63124995636838</v>
      </c>
      <c r="P7" s="390">
        <v>807.55787330024975</v>
      </c>
      <c r="Q7" s="390">
        <v>910.2144481477319</v>
      </c>
      <c r="R7" s="390">
        <v>761.68319538674177</v>
      </c>
      <c r="S7" s="390">
        <v>939.80189378668467</v>
      </c>
      <c r="T7" s="390">
        <v>536.15076404657759</v>
      </c>
      <c r="U7" s="390">
        <v>763.46166609278737</v>
      </c>
      <c r="V7" s="390">
        <v>1456.3270443669735</v>
      </c>
      <c r="W7" s="390">
        <v>1301.3830439999999</v>
      </c>
      <c r="X7" s="390">
        <v>675.49831200000006</v>
      </c>
      <c r="Y7" s="390">
        <v>744.99919200000011</v>
      </c>
      <c r="Z7" s="390">
        <v>979.87867200000005</v>
      </c>
      <c r="AA7" s="390">
        <v>917.70469200000002</v>
      </c>
      <c r="AB7" s="390">
        <v>1338.3524880000002</v>
      </c>
      <c r="AC7" s="390">
        <v>1396.5071399999999</v>
      </c>
      <c r="AD7" s="390">
        <v>1372.1818320000002</v>
      </c>
      <c r="AE7" s="390">
        <v>1232.3845799999999</v>
      </c>
      <c r="AF7" s="390">
        <v>1679.5348200000005</v>
      </c>
      <c r="AG7" s="390">
        <v>1645.1463650866026</v>
      </c>
      <c r="AH7" s="390">
        <v>1754.6062799810691</v>
      </c>
      <c r="AI7" s="375"/>
      <c r="AJ7"/>
    </row>
    <row r="8" spans="2:37" x14ac:dyDescent="0.25">
      <c r="B8" s="389" t="s">
        <v>287</v>
      </c>
      <c r="C8" s="388" t="s">
        <v>505</v>
      </c>
      <c r="D8" s="390">
        <v>1971.8707518117001</v>
      </c>
      <c r="E8" s="390">
        <v>759.56862204410345</v>
      </c>
      <c r="F8" s="390">
        <v>557.01698949900913</v>
      </c>
      <c r="G8" s="390">
        <v>506.37908136273558</v>
      </c>
      <c r="H8" s="390">
        <v>751.12897068805773</v>
      </c>
      <c r="I8" s="390">
        <v>835.52548424851364</v>
      </c>
      <c r="J8" s="390">
        <v>388.22396237809733</v>
      </c>
      <c r="K8" s="390">
        <v>1046.5167681496537</v>
      </c>
      <c r="L8" s="390">
        <v>919.92199780896965</v>
      </c>
      <c r="M8" s="390">
        <v>995.87886001338006</v>
      </c>
      <c r="N8" s="390">
        <v>1755.4474820574835</v>
      </c>
      <c r="O8" s="390">
        <v>0</v>
      </c>
      <c r="P8" s="390">
        <v>2747.6887525244997</v>
      </c>
      <c r="Q8" s="390">
        <v>5873.9551388968266</v>
      </c>
      <c r="R8" s="390">
        <v>9018.8842582862999</v>
      </c>
      <c r="S8" s="390">
        <v>9314.1912253149312</v>
      </c>
      <c r="T8" s="390">
        <v>9201.2772922215208</v>
      </c>
      <c r="U8" s="390">
        <v>9412.1373094723003</v>
      </c>
      <c r="V8" s="390">
        <v>8572.8315634075916</v>
      </c>
      <c r="W8" s="390">
        <v>4340.2699468583678</v>
      </c>
      <c r="X8" s="390">
        <v>2512.4795316642321</v>
      </c>
      <c r="Y8" s="390">
        <v>2233.3944829892257</v>
      </c>
      <c r="Z8" s="390">
        <v>3232.8010291426881</v>
      </c>
      <c r="AA8" s="390">
        <v>3145.5658602171197</v>
      </c>
      <c r="AB8" s="390">
        <v>4191.092215241646</v>
      </c>
      <c r="AC8" s="390">
        <v>4781.0612573721928</v>
      </c>
      <c r="AD8" s="390">
        <v>5184.2977818712843</v>
      </c>
      <c r="AE8" s="390">
        <v>5067.9634627228525</v>
      </c>
      <c r="AF8" s="390">
        <v>5496.8752371249157</v>
      </c>
      <c r="AG8" s="390">
        <v>5354.1848937173945</v>
      </c>
      <c r="AH8" s="390">
        <v>5055.5866542145786</v>
      </c>
      <c r="AI8" s="375"/>
      <c r="AJ8"/>
    </row>
    <row r="9" spans="2:37" s="392" customFormat="1" x14ac:dyDescent="0.25">
      <c r="B9" s="392" t="s">
        <v>85</v>
      </c>
      <c r="C9" s="393"/>
      <c r="D9" s="394">
        <f t="shared" ref="D9:AH9" si="0">SUM(D4:D8)</f>
        <v>3723.7151088628502</v>
      </c>
      <c r="E9" s="394">
        <f t="shared" si="0"/>
        <v>2205.8396303975983</v>
      </c>
      <c r="F9" s="394">
        <f t="shared" si="0"/>
        <v>2096.4224262944708</v>
      </c>
      <c r="G9" s="394">
        <f t="shared" si="0"/>
        <v>2039.9012974393818</v>
      </c>
      <c r="H9" s="394">
        <f t="shared" si="0"/>
        <v>2597.9358645763864</v>
      </c>
      <c r="I9" s="394">
        <f t="shared" si="0"/>
        <v>2614.8052882458192</v>
      </c>
      <c r="J9" s="394">
        <f t="shared" si="0"/>
        <v>1992.9449496405246</v>
      </c>
      <c r="K9" s="394">
        <f t="shared" si="0"/>
        <v>2736.2672137919935</v>
      </c>
      <c r="L9" s="394">
        <f t="shared" si="0"/>
        <v>2579.9871535285606</v>
      </c>
      <c r="M9" s="394">
        <f t="shared" si="0"/>
        <v>2755.258063691902</v>
      </c>
      <c r="N9" s="394">
        <f t="shared" si="0"/>
        <v>3550.3320739438013</v>
      </c>
      <c r="O9" s="394">
        <f t="shared" si="0"/>
        <v>1753.7037107323326</v>
      </c>
      <c r="P9" s="394">
        <f t="shared" si="0"/>
        <v>4428.0595437420998</v>
      </c>
      <c r="Q9" s="394">
        <f t="shared" si="0"/>
        <v>7480.0127953917345</v>
      </c>
      <c r="R9" s="394">
        <f t="shared" si="0"/>
        <v>10354.807355122277</v>
      </c>
      <c r="S9" s="394">
        <f t="shared" si="0"/>
        <v>10987.502062927451</v>
      </c>
      <c r="T9" s="394">
        <f t="shared" si="0"/>
        <v>10210.265741895659</v>
      </c>
      <c r="U9" s="394">
        <f t="shared" si="0"/>
        <v>11055.830582785067</v>
      </c>
      <c r="V9" s="394">
        <f t="shared" si="0"/>
        <v>10461.900345855356</v>
      </c>
      <c r="W9" s="394">
        <f t="shared" si="0"/>
        <v>6284.0053589494892</v>
      </c>
      <c r="X9" s="394">
        <f t="shared" si="0"/>
        <v>3677.6404369552024</v>
      </c>
      <c r="Y9" s="394">
        <f t="shared" si="0"/>
        <v>3170.0518815537198</v>
      </c>
      <c r="Z9" s="394">
        <f t="shared" si="0"/>
        <v>4416.8060921520919</v>
      </c>
      <c r="AA9" s="394">
        <f t="shared" si="0"/>
        <v>4374.4232884513603</v>
      </c>
      <c r="AB9" s="394">
        <f t="shared" si="0"/>
        <v>5794.4807169989099</v>
      </c>
      <c r="AC9" s="394">
        <f t="shared" si="0"/>
        <v>6425.0168868665205</v>
      </c>
      <c r="AD9" s="394">
        <f t="shared" si="0"/>
        <v>6818.7823264225117</v>
      </c>
      <c r="AE9" s="394">
        <f t="shared" si="0"/>
        <v>6428.60825990187</v>
      </c>
      <c r="AF9" s="394">
        <f t="shared" si="0"/>
        <v>7372.2330081122309</v>
      </c>
      <c r="AG9" s="394">
        <f t="shared" si="0"/>
        <v>7197.7496607096982</v>
      </c>
      <c r="AH9" s="394">
        <f t="shared" si="0"/>
        <v>7001.2593850274134</v>
      </c>
      <c r="AI9" s="377"/>
      <c r="AJ9"/>
    </row>
    <row r="10" spans="2:37" s="392" customFormat="1" x14ac:dyDescent="0.25">
      <c r="C10" s="393"/>
      <c r="D10" s="395"/>
      <c r="E10" s="395"/>
      <c r="F10" s="395"/>
      <c r="G10" s="395"/>
      <c r="H10" s="395"/>
      <c r="I10" s="395"/>
      <c r="J10" s="395"/>
      <c r="K10" s="395"/>
      <c r="L10" s="395"/>
      <c r="M10" s="395"/>
      <c r="N10" s="395"/>
      <c r="O10" s="395"/>
      <c r="P10" s="395"/>
      <c r="Q10" s="395"/>
      <c r="R10" s="395"/>
      <c r="S10" s="395"/>
      <c r="T10" s="395"/>
      <c r="U10" s="395"/>
      <c r="V10" s="395"/>
      <c r="W10" s="395"/>
      <c r="X10" s="395"/>
      <c r="Y10" s="395"/>
      <c r="Z10" s="395"/>
      <c r="AA10" s="395"/>
      <c r="AB10" s="395"/>
      <c r="AC10" s="395"/>
      <c r="AD10" s="395"/>
      <c r="AE10" s="395"/>
      <c r="AF10" s="395"/>
      <c r="AG10" s="395"/>
      <c r="AH10" s="395"/>
      <c r="AI10" s="395"/>
      <c r="AJ10"/>
    </row>
    <row r="11" spans="2:37" ht="18" x14ac:dyDescent="0.25">
      <c r="B11" s="348" t="s">
        <v>506</v>
      </c>
      <c r="C11" s="348" t="s">
        <v>0</v>
      </c>
      <c r="D11" s="373">
        <v>1990</v>
      </c>
      <c r="E11" s="373">
        <v>1991</v>
      </c>
      <c r="F11" s="373">
        <v>1992</v>
      </c>
      <c r="G11" s="373">
        <v>1993</v>
      </c>
      <c r="H11" s="373">
        <v>1994</v>
      </c>
      <c r="I11" s="373">
        <v>1995</v>
      </c>
      <c r="J11" s="373">
        <v>1996</v>
      </c>
      <c r="K11" s="373">
        <v>1997</v>
      </c>
      <c r="L11" s="373">
        <v>1998</v>
      </c>
      <c r="M11" s="373">
        <v>1999</v>
      </c>
      <c r="N11" s="373">
        <v>2000</v>
      </c>
      <c r="O11" s="373">
        <v>2001</v>
      </c>
      <c r="P11" s="373">
        <v>2002</v>
      </c>
      <c r="Q11" s="373">
        <v>2003</v>
      </c>
      <c r="R11" s="373">
        <v>2004</v>
      </c>
      <c r="S11" s="373">
        <v>2005</v>
      </c>
      <c r="T11" s="373">
        <v>2006</v>
      </c>
      <c r="U11" s="373">
        <v>2007</v>
      </c>
      <c r="V11" s="373">
        <v>2008</v>
      </c>
      <c r="W11" s="373">
        <v>2009</v>
      </c>
      <c r="X11" s="373">
        <v>2010</v>
      </c>
      <c r="Y11" s="373">
        <v>2011</v>
      </c>
      <c r="Z11" s="373">
        <v>2012</v>
      </c>
      <c r="AA11" s="373">
        <v>2013</v>
      </c>
      <c r="AB11" s="373">
        <v>2014</v>
      </c>
      <c r="AC11" s="373">
        <v>2015</v>
      </c>
      <c r="AD11" s="373">
        <v>2016</v>
      </c>
      <c r="AE11" s="373">
        <v>2017</v>
      </c>
      <c r="AF11" s="373">
        <v>2018</v>
      </c>
      <c r="AG11" s="373">
        <v>2019</v>
      </c>
      <c r="AH11" s="373">
        <v>2020</v>
      </c>
      <c r="AI11" s="374"/>
      <c r="AJ11"/>
    </row>
    <row r="12" spans="2:37" x14ac:dyDescent="0.25">
      <c r="B12" s="389" t="s">
        <v>251</v>
      </c>
      <c r="C12" s="388" t="s">
        <v>521</v>
      </c>
      <c r="D12" s="391">
        <v>71.900000000000006</v>
      </c>
      <c r="E12" s="391">
        <v>71.900000000000006</v>
      </c>
      <c r="F12" s="391">
        <v>71.900000000000006</v>
      </c>
      <c r="G12" s="391">
        <v>71.900000000000006</v>
      </c>
      <c r="H12" s="391">
        <v>71.900000000000006</v>
      </c>
      <c r="I12" s="391">
        <f>D12</f>
        <v>71.900000000000006</v>
      </c>
      <c r="J12" s="391">
        <f t="shared" ref="J12:Y16" si="1">E12</f>
        <v>71.900000000000006</v>
      </c>
      <c r="K12" s="391">
        <f t="shared" si="1"/>
        <v>71.900000000000006</v>
      </c>
      <c r="L12" s="391">
        <f t="shared" si="1"/>
        <v>71.900000000000006</v>
      </c>
      <c r="M12" s="391">
        <f t="shared" si="1"/>
        <v>71.900000000000006</v>
      </c>
      <c r="N12" s="391">
        <f t="shared" si="1"/>
        <v>71.900000000000006</v>
      </c>
      <c r="O12" s="391">
        <f t="shared" si="1"/>
        <v>71.900000000000006</v>
      </c>
      <c r="P12" s="391">
        <f t="shared" si="1"/>
        <v>71.900000000000006</v>
      </c>
      <c r="Q12" s="391">
        <f t="shared" si="1"/>
        <v>71.900000000000006</v>
      </c>
      <c r="R12" s="391">
        <f t="shared" si="1"/>
        <v>71.900000000000006</v>
      </c>
      <c r="S12" s="391">
        <f t="shared" si="1"/>
        <v>71.900000000000006</v>
      </c>
      <c r="T12" s="391">
        <f t="shared" si="1"/>
        <v>71.900000000000006</v>
      </c>
      <c r="U12" s="391">
        <f t="shared" si="1"/>
        <v>71.900000000000006</v>
      </c>
      <c r="V12" s="391">
        <f t="shared" si="1"/>
        <v>71.900000000000006</v>
      </c>
      <c r="W12" s="391">
        <f t="shared" si="1"/>
        <v>71.900000000000006</v>
      </c>
      <c r="X12" s="391">
        <f t="shared" si="1"/>
        <v>71.900000000000006</v>
      </c>
      <c r="Y12" s="391">
        <f t="shared" si="1"/>
        <v>71.900000000000006</v>
      </c>
      <c r="Z12" s="391">
        <f t="shared" ref="Z12:AH16" si="2">U12</f>
        <v>71.900000000000006</v>
      </c>
      <c r="AA12" s="391">
        <f t="shared" si="2"/>
        <v>71.900000000000006</v>
      </c>
      <c r="AB12" s="391">
        <f t="shared" si="2"/>
        <v>71.900000000000006</v>
      </c>
      <c r="AC12" s="391">
        <f t="shared" si="2"/>
        <v>71.900000000000006</v>
      </c>
      <c r="AD12" s="391">
        <f t="shared" si="2"/>
        <v>71.900000000000006</v>
      </c>
      <c r="AE12" s="391">
        <f t="shared" si="2"/>
        <v>71.900000000000006</v>
      </c>
      <c r="AF12" s="391">
        <f t="shared" si="2"/>
        <v>71.900000000000006</v>
      </c>
      <c r="AG12" s="391">
        <f t="shared" si="2"/>
        <v>71.900000000000006</v>
      </c>
      <c r="AH12" s="391">
        <f t="shared" si="2"/>
        <v>71.900000000000006</v>
      </c>
      <c r="AI12" s="391"/>
      <c r="AJ12"/>
      <c r="AK12" s="396"/>
    </row>
    <row r="13" spans="2:37" x14ac:dyDescent="0.25">
      <c r="B13" s="389" t="s">
        <v>256</v>
      </c>
      <c r="C13" s="388" t="s">
        <v>521</v>
      </c>
      <c r="D13" s="391">
        <v>77.400000000000006</v>
      </c>
      <c r="E13" s="391">
        <v>77.400000000000006</v>
      </c>
      <c r="F13" s="391">
        <v>77.400000000000006</v>
      </c>
      <c r="G13" s="391">
        <v>77.400000000000006</v>
      </c>
      <c r="H13" s="391">
        <v>77.400000000000006</v>
      </c>
      <c r="I13" s="391">
        <f t="shared" ref="I13:I16" si="3">D13</f>
        <v>77.400000000000006</v>
      </c>
      <c r="J13" s="391">
        <f t="shared" si="1"/>
        <v>77.400000000000006</v>
      </c>
      <c r="K13" s="391">
        <f t="shared" si="1"/>
        <v>77.400000000000006</v>
      </c>
      <c r="L13" s="391">
        <f t="shared" si="1"/>
        <v>77.400000000000006</v>
      </c>
      <c r="M13" s="391">
        <f t="shared" si="1"/>
        <v>77.400000000000006</v>
      </c>
      <c r="N13" s="391">
        <f t="shared" si="1"/>
        <v>77.400000000000006</v>
      </c>
      <c r="O13" s="391">
        <f t="shared" si="1"/>
        <v>77.400000000000006</v>
      </c>
      <c r="P13" s="391">
        <f t="shared" si="1"/>
        <v>77.400000000000006</v>
      </c>
      <c r="Q13" s="391">
        <f t="shared" si="1"/>
        <v>77.400000000000006</v>
      </c>
      <c r="R13" s="391">
        <f t="shared" si="1"/>
        <v>77.400000000000006</v>
      </c>
      <c r="S13" s="391">
        <f t="shared" si="1"/>
        <v>77.400000000000006</v>
      </c>
      <c r="T13" s="391">
        <f t="shared" si="1"/>
        <v>77.400000000000006</v>
      </c>
      <c r="U13" s="391">
        <f t="shared" si="1"/>
        <v>77.400000000000006</v>
      </c>
      <c r="V13" s="391">
        <f t="shared" si="1"/>
        <v>77.400000000000006</v>
      </c>
      <c r="W13" s="391">
        <f t="shared" si="1"/>
        <v>77.400000000000006</v>
      </c>
      <c r="X13" s="391">
        <f t="shared" si="1"/>
        <v>77.400000000000006</v>
      </c>
      <c r="Y13" s="391">
        <f t="shared" si="1"/>
        <v>77.400000000000006</v>
      </c>
      <c r="Z13" s="391">
        <f t="shared" si="2"/>
        <v>77.400000000000006</v>
      </c>
      <c r="AA13" s="391">
        <f t="shared" si="2"/>
        <v>77.400000000000006</v>
      </c>
      <c r="AB13" s="391">
        <f t="shared" si="2"/>
        <v>77.400000000000006</v>
      </c>
      <c r="AC13" s="391">
        <f t="shared" si="2"/>
        <v>77.400000000000006</v>
      </c>
      <c r="AD13" s="391">
        <f t="shared" si="2"/>
        <v>77.400000000000006</v>
      </c>
      <c r="AE13" s="391">
        <f t="shared" si="2"/>
        <v>77.400000000000006</v>
      </c>
      <c r="AF13" s="391">
        <f t="shared" si="2"/>
        <v>77.400000000000006</v>
      </c>
      <c r="AG13" s="391">
        <f t="shared" si="2"/>
        <v>77.400000000000006</v>
      </c>
      <c r="AH13" s="391">
        <f t="shared" si="2"/>
        <v>77.400000000000006</v>
      </c>
      <c r="AI13" s="391"/>
      <c r="AJ13"/>
      <c r="AK13" s="396"/>
    </row>
    <row r="14" spans="2:37" x14ac:dyDescent="0.25">
      <c r="B14" s="389" t="s">
        <v>246</v>
      </c>
      <c r="C14" s="388" t="s">
        <v>521</v>
      </c>
      <c r="D14" s="391">
        <v>63.1</v>
      </c>
      <c r="E14" s="391">
        <v>63.1</v>
      </c>
      <c r="F14" s="391">
        <v>63.1</v>
      </c>
      <c r="G14" s="391">
        <v>63.1</v>
      </c>
      <c r="H14" s="391">
        <v>63.1</v>
      </c>
      <c r="I14" s="391">
        <f t="shared" si="3"/>
        <v>63.1</v>
      </c>
      <c r="J14" s="391">
        <f t="shared" si="1"/>
        <v>63.1</v>
      </c>
      <c r="K14" s="391">
        <f t="shared" si="1"/>
        <v>63.1</v>
      </c>
      <c r="L14" s="391">
        <f t="shared" si="1"/>
        <v>63.1</v>
      </c>
      <c r="M14" s="391">
        <f t="shared" si="1"/>
        <v>63.1</v>
      </c>
      <c r="N14" s="391">
        <f t="shared" si="1"/>
        <v>63.1</v>
      </c>
      <c r="O14" s="391">
        <f t="shared" si="1"/>
        <v>63.1</v>
      </c>
      <c r="P14" s="391">
        <f t="shared" si="1"/>
        <v>63.1</v>
      </c>
      <c r="Q14" s="391">
        <f t="shared" si="1"/>
        <v>63.1</v>
      </c>
      <c r="R14" s="391">
        <f t="shared" si="1"/>
        <v>63.1</v>
      </c>
      <c r="S14" s="391">
        <f t="shared" si="1"/>
        <v>63.1</v>
      </c>
      <c r="T14" s="391">
        <f t="shared" si="1"/>
        <v>63.1</v>
      </c>
      <c r="U14" s="391">
        <f t="shared" si="1"/>
        <v>63.1</v>
      </c>
      <c r="V14" s="391">
        <f t="shared" si="1"/>
        <v>63.1</v>
      </c>
      <c r="W14" s="391">
        <f t="shared" si="1"/>
        <v>63.1</v>
      </c>
      <c r="X14" s="391">
        <f t="shared" si="1"/>
        <v>63.1</v>
      </c>
      <c r="Y14" s="391">
        <f t="shared" si="1"/>
        <v>63.1</v>
      </c>
      <c r="Z14" s="391">
        <f t="shared" si="2"/>
        <v>63.1</v>
      </c>
      <c r="AA14" s="391">
        <f t="shared" si="2"/>
        <v>63.1</v>
      </c>
      <c r="AB14" s="391">
        <f t="shared" si="2"/>
        <v>63.1</v>
      </c>
      <c r="AC14" s="391">
        <f t="shared" si="2"/>
        <v>63.1</v>
      </c>
      <c r="AD14" s="391">
        <f t="shared" si="2"/>
        <v>63.1</v>
      </c>
      <c r="AE14" s="391">
        <f t="shared" si="2"/>
        <v>63.1</v>
      </c>
      <c r="AF14" s="391">
        <f t="shared" si="2"/>
        <v>63.1</v>
      </c>
      <c r="AG14" s="391">
        <f t="shared" si="2"/>
        <v>63.1</v>
      </c>
      <c r="AH14" s="391">
        <f t="shared" si="2"/>
        <v>63.1</v>
      </c>
      <c r="AI14" s="391"/>
      <c r="AJ14"/>
      <c r="AK14" s="396"/>
    </row>
    <row r="15" spans="2:37" x14ac:dyDescent="0.25">
      <c r="B15" s="389" t="s">
        <v>290</v>
      </c>
      <c r="C15" s="388" t="s">
        <v>521</v>
      </c>
      <c r="D15" s="391">
        <v>74.099999999999994</v>
      </c>
      <c r="E15" s="391">
        <v>74.099999999999994</v>
      </c>
      <c r="F15" s="391">
        <v>74.099999999999994</v>
      </c>
      <c r="G15" s="391">
        <v>74.099999999999994</v>
      </c>
      <c r="H15" s="391">
        <v>74.099999999999994</v>
      </c>
      <c r="I15" s="391">
        <f t="shared" si="3"/>
        <v>74.099999999999994</v>
      </c>
      <c r="J15" s="391">
        <f t="shared" si="1"/>
        <v>74.099999999999994</v>
      </c>
      <c r="K15" s="391">
        <f t="shared" si="1"/>
        <v>74.099999999999994</v>
      </c>
      <c r="L15" s="391">
        <f t="shared" si="1"/>
        <v>74.099999999999994</v>
      </c>
      <c r="M15" s="391">
        <f t="shared" si="1"/>
        <v>74.099999999999994</v>
      </c>
      <c r="N15" s="391">
        <f t="shared" si="1"/>
        <v>74.099999999999994</v>
      </c>
      <c r="O15" s="391">
        <f t="shared" si="1"/>
        <v>74.099999999999994</v>
      </c>
      <c r="P15" s="391">
        <f t="shared" si="1"/>
        <v>74.099999999999994</v>
      </c>
      <c r="Q15" s="391">
        <f t="shared" si="1"/>
        <v>74.099999999999994</v>
      </c>
      <c r="R15" s="391">
        <f t="shared" si="1"/>
        <v>74.099999999999994</v>
      </c>
      <c r="S15" s="391">
        <f t="shared" si="1"/>
        <v>74.099999999999994</v>
      </c>
      <c r="T15" s="391">
        <f t="shared" si="1"/>
        <v>74.099999999999994</v>
      </c>
      <c r="U15" s="391">
        <f t="shared" si="1"/>
        <v>74.099999999999994</v>
      </c>
      <c r="V15" s="391">
        <f t="shared" si="1"/>
        <v>74.099999999999994</v>
      </c>
      <c r="W15" s="391">
        <f t="shared" si="1"/>
        <v>74.099999999999994</v>
      </c>
      <c r="X15" s="391">
        <f t="shared" si="1"/>
        <v>74.099999999999994</v>
      </c>
      <c r="Y15" s="391">
        <f t="shared" si="1"/>
        <v>74.099999999999994</v>
      </c>
      <c r="Z15" s="391">
        <f t="shared" si="2"/>
        <v>74.099999999999994</v>
      </c>
      <c r="AA15" s="391">
        <f t="shared" si="2"/>
        <v>74.099999999999994</v>
      </c>
      <c r="AB15" s="391">
        <f t="shared" si="2"/>
        <v>74.099999999999994</v>
      </c>
      <c r="AC15" s="391">
        <f t="shared" si="2"/>
        <v>74.099999999999994</v>
      </c>
      <c r="AD15" s="391">
        <f t="shared" si="2"/>
        <v>74.099999999999994</v>
      </c>
      <c r="AE15" s="391">
        <f t="shared" si="2"/>
        <v>74.099999999999994</v>
      </c>
      <c r="AF15" s="391">
        <f t="shared" si="2"/>
        <v>74.099999999999994</v>
      </c>
      <c r="AG15" s="391">
        <f t="shared" si="2"/>
        <v>74.099999999999994</v>
      </c>
      <c r="AH15" s="391">
        <f t="shared" si="2"/>
        <v>74.099999999999994</v>
      </c>
      <c r="AI15" s="391"/>
      <c r="AJ15"/>
      <c r="AK15" s="396"/>
    </row>
    <row r="16" spans="2:37" x14ac:dyDescent="0.25">
      <c r="B16" s="389" t="s">
        <v>287</v>
      </c>
      <c r="C16" s="388" t="s">
        <v>521</v>
      </c>
      <c r="D16" s="391">
        <v>97.5</v>
      </c>
      <c r="E16" s="391">
        <v>97.5</v>
      </c>
      <c r="F16" s="391">
        <v>97.5</v>
      </c>
      <c r="G16" s="391">
        <v>97.5</v>
      </c>
      <c r="H16" s="391">
        <v>97.5</v>
      </c>
      <c r="I16" s="391">
        <f t="shared" si="3"/>
        <v>97.5</v>
      </c>
      <c r="J16" s="391">
        <f t="shared" si="1"/>
        <v>97.5</v>
      </c>
      <c r="K16" s="391">
        <f t="shared" si="1"/>
        <v>97.5</v>
      </c>
      <c r="L16" s="391">
        <f t="shared" si="1"/>
        <v>97.5</v>
      </c>
      <c r="M16" s="391">
        <f t="shared" si="1"/>
        <v>97.5</v>
      </c>
      <c r="N16" s="391">
        <f t="shared" si="1"/>
        <v>97.5</v>
      </c>
      <c r="O16" s="391">
        <f t="shared" si="1"/>
        <v>97.5</v>
      </c>
      <c r="P16" s="391">
        <f t="shared" si="1"/>
        <v>97.5</v>
      </c>
      <c r="Q16" s="391">
        <f t="shared" si="1"/>
        <v>97.5</v>
      </c>
      <c r="R16" s="391">
        <f t="shared" si="1"/>
        <v>97.5</v>
      </c>
      <c r="S16" s="391">
        <f t="shared" si="1"/>
        <v>97.5</v>
      </c>
      <c r="T16" s="391">
        <f t="shared" si="1"/>
        <v>97.5</v>
      </c>
      <c r="U16" s="391">
        <f t="shared" si="1"/>
        <v>97.5</v>
      </c>
      <c r="V16" s="391">
        <f t="shared" si="1"/>
        <v>97.5</v>
      </c>
      <c r="W16" s="391">
        <f t="shared" si="1"/>
        <v>97.5</v>
      </c>
      <c r="X16" s="391">
        <f t="shared" si="1"/>
        <v>97.5</v>
      </c>
      <c r="Y16" s="391">
        <f t="shared" si="1"/>
        <v>97.5</v>
      </c>
      <c r="Z16" s="391">
        <f t="shared" si="2"/>
        <v>97.5</v>
      </c>
      <c r="AA16" s="391">
        <f t="shared" si="2"/>
        <v>97.5</v>
      </c>
      <c r="AB16" s="391">
        <f t="shared" si="2"/>
        <v>97.5</v>
      </c>
      <c r="AC16" s="391">
        <f t="shared" si="2"/>
        <v>97.5</v>
      </c>
      <c r="AD16" s="391">
        <f t="shared" si="2"/>
        <v>97.5</v>
      </c>
      <c r="AE16" s="391">
        <f t="shared" si="2"/>
        <v>97.5</v>
      </c>
      <c r="AF16" s="391">
        <f t="shared" si="2"/>
        <v>97.5</v>
      </c>
      <c r="AG16" s="391">
        <f t="shared" si="2"/>
        <v>97.5</v>
      </c>
      <c r="AH16" s="391">
        <f t="shared" si="2"/>
        <v>97.5</v>
      </c>
      <c r="AI16" s="391"/>
      <c r="AJ16"/>
      <c r="AK16" s="396"/>
    </row>
    <row r="17" spans="2:36" x14ac:dyDescent="0.25">
      <c r="D17" s="391"/>
      <c r="E17" s="391"/>
      <c r="F17" s="391"/>
      <c r="G17" s="391"/>
      <c r="H17" s="391"/>
      <c r="I17" s="391"/>
      <c r="J17" s="391"/>
      <c r="K17" s="391"/>
      <c r="L17" s="391"/>
      <c r="M17" s="391"/>
      <c r="N17" s="391"/>
      <c r="O17" s="391"/>
      <c r="P17" s="391"/>
      <c r="Q17" s="391"/>
      <c r="R17" s="391"/>
      <c r="S17" s="391"/>
      <c r="T17" s="391"/>
      <c r="U17" s="391"/>
      <c r="V17" s="391"/>
      <c r="W17" s="391"/>
      <c r="X17" s="391"/>
      <c r="Y17" s="391"/>
      <c r="Z17" s="391"/>
      <c r="AA17" s="391"/>
      <c r="AB17" s="391"/>
      <c r="AC17" s="391"/>
      <c r="AD17" s="391"/>
      <c r="AE17" s="391"/>
      <c r="AF17" s="391"/>
      <c r="AG17" s="391"/>
      <c r="AH17" s="391"/>
      <c r="AI17" s="391"/>
      <c r="AJ17"/>
    </row>
    <row r="18" spans="2:36" x14ac:dyDescent="0.25">
      <c r="B18" s="348" t="s">
        <v>508</v>
      </c>
      <c r="C18" s="348" t="s">
        <v>10</v>
      </c>
      <c r="D18" s="373">
        <v>1990</v>
      </c>
      <c r="E18" s="373">
        <v>1991</v>
      </c>
      <c r="F18" s="373">
        <v>1992</v>
      </c>
      <c r="G18" s="373">
        <v>1993</v>
      </c>
      <c r="H18" s="373">
        <v>1994</v>
      </c>
      <c r="I18" s="373">
        <v>1995</v>
      </c>
      <c r="J18" s="373">
        <v>1996</v>
      </c>
      <c r="K18" s="373">
        <v>1997</v>
      </c>
      <c r="L18" s="373">
        <v>1998</v>
      </c>
      <c r="M18" s="373">
        <v>1999</v>
      </c>
      <c r="N18" s="373">
        <v>2000</v>
      </c>
      <c r="O18" s="373">
        <v>2001</v>
      </c>
      <c r="P18" s="373">
        <v>2002</v>
      </c>
      <c r="Q18" s="373">
        <v>2003</v>
      </c>
      <c r="R18" s="373">
        <v>2004</v>
      </c>
      <c r="S18" s="373">
        <v>2005</v>
      </c>
      <c r="T18" s="373">
        <v>2006</v>
      </c>
      <c r="U18" s="373">
        <v>2007</v>
      </c>
      <c r="V18" s="373">
        <v>2008</v>
      </c>
      <c r="W18" s="373">
        <v>2009</v>
      </c>
      <c r="X18" s="373">
        <v>2010</v>
      </c>
      <c r="Y18" s="373">
        <v>2011</v>
      </c>
      <c r="Z18" s="373">
        <v>2012</v>
      </c>
      <c r="AA18" s="373">
        <v>2013</v>
      </c>
      <c r="AB18" s="373">
        <v>2014</v>
      </c>
      <c r="AC18" s="373">
        <v>2015</v>
      </c>
      <c r="AD18" s="373">
        <v>2016</v>
      </c>
      <c r="AE18" s="373">
        <v>2017</v>
      </c>
      <c r="AF18" s="373">
        <v>2018</v>
      </c>
      <c r="AG18" s="373">
        <v>2019</v>
      </c>
      <c r="AH18" s="373">
        <v>2020</v>
      </c>
      <c r="AI18" s="374"/>
      <c r="AJ18"/>
    </row>
    <row r="19" spans="2:36" x14ac:dyDescent="0.25">
      <c r="B19" s="389" t="s">
        <v>251</v>
      </c>
      <c r="C19" s="388" t="s">
        <v>524</v>
      </c>
      <c r="D19" s="390">
        <f t="shared" ref="D19:AH23" si="4">D4*D12/1000</f>
        <v>2.1114323471697922</v>
      </c>
      <c r="E19" s="390">
        <f t="shared" si="4"/>
        <v>1.8462438869873079</v>
      </c>
      <c r="F19" s="390">
        <f t="shared" si="4"/>
        <v>1.6083120686722632</v>
      </c>
      <c r="G19" s="390">
        <f t="shared" si="4"/>
        <v>1.7596014240920379</v>
      </c>
      <c r="H19" s="390">
        <f t="shared" si="4"/>
        <v>2.8495338266996728</v>
      </c>
      <c r="I19" s="390">
        <f t="shared" si="4"/>
        <v>3.6688070496001868</v>
      </c>
      <c r="J19" s="390">
        <f t="shared" si="4"/>
        <v>4.4594236617200815</v>
      </c>
      <c r="K19" s="390">
        <f t="shared" si="4"/>
        <v>4.4958909677158321</v>
      </c>
      <c r="L19" s="390">
        <f t="shared" si="4"/>
        <v>4.9213534702700077</v>
      </c>
      <c r="M19" s="390">
        <f t="shared" si="4"/>
        <v>5.7812050051142343</v>
      </c>
      <c r="N19" s="390">
        <f t="shared" si="4"/>
        <v>5.0198546244262605</v>
      </c>
      <c r="O19" s="390">
        <f t="shared" si="4"/>
        <v>5.5446524669935107</v>
      </c>
      <c r="P19" s="390">
        <f t="shared" si="4"/>
        <v>4.376692324108852</v>
      </c>
      <c r="Q19" s="390">
        <f t="shared" si="4"/>
        <v>3.4973360019448423</v>
      </c>
      <c r="R19" s="390">
        <f t="shared" si="4"/>
        <v>2.6026336163221466</v>
      </c>
      <c r="S19" s="390">
        <f t="shared" si="4"/>
        <v>8.6902994618858465</v>
      </c>
      <c r="T19" s="390">
        <f t="shared" si="4"/>
        <v>4.708764403207411</v>
      </c>
      <c r="U19" s="390">
        <f t="shared" si="4"/>
        <v>7.3798223327297494</v>
      </c>
      <c r="V19" s="390">
        <f t="shared" si="4"/>
        <v>3.341371844715844</v>
      </c>
      <c r="W19" s="390">
        <f t="shared" si="4"/>
        <v>6.1079173668000006</v>
      </c>
      <c r="X19" s="390">
        <f t="shared" si="4"/>
        <v>4.6810308060000008</v>
      </c>
      <c r="Y19" s="390">
        <f t="shared" si="4"/>
        <v>4.1873400971999999</v>
      </c>
      <c r="Z19" s="390">
        <f t="shared" si="4"/>
        <v>4.7201648256000004</v>
      </c>
      <c r="AA19" s="390">
        <f t="shared" si="4"/>
        <v>5.8821441768000007</v>
      </c>
      <c r="AB19" s="390">
        <f t="shared" si="4"/>
        <v>5.6744328420000008</v>
      </c>
      <c r="AC19" s="390">
        <f t="shared" si="4"/>
        <v>4.1271339132000007</v>
      </c>
      <c r="AD19" s="390">
        <f t="shared" si="4"/>
        <v>4.4552576160000008</v>
      </c>
      <c r="AE19" s="390">
        <f t="shared" si="4"/>
        <v>4.9068039960000007</v>
      </c>
      <c r="AF19" s="390">
        <f t="shared" si="4"/>
        <v>6.5052781812000005</v>
      </c>
      <c r="AG19" s="390">
        <f t="shared" si="4"/>
        <v>6.5122807603133257</v>
      </c>
      <c r="AH19" s="390">
        <f t="shared" si="4"/>
        <v>6.6423867818078639</v>
      </c>
      <c r="AI19" s="375"/>
      <c r="AJ19"/>
    </row>
    <row r="20" spans="2:36" x14ac:dyDescent="0.25">
      <c r="B20" s="389" t="s">
        <v>256</v>
      </c>
      <c r="C20" s="388" t="s">
        <v>524</v>
      </c>
      <c r="D20" s="390">
        <f t="shared" si="4"/>
        <v>56.729085583417493</v>
      </c>
      <c r="E20" s="390">
        <f t="shared" si="4"/>
        <v>45.401580704310447</v>
      </c>
      <c r="F20" s="390">
        <f t="shared" si="4"/>
        <v>54.639131756702604</v>
      </c>
      <c r="G20" s="390">
        <f t="shared" si="4"/>
        <v>55.790315930404972</v>
      </c>
      <c r="H20" s="390">
        <f t="shared" si="4"/>
        <v>71.317263444000318</v>
      </c>
      <c r="I20" s="390">
        <f t="shared" si="4"/>
        <v>66.403672458685335</v>
      </c>
      <c r="J20" s="390">
        <f t="shared" si="4"/>
        <v>62.163945379927839</v>
      </c>
      <c r="K20" s="390">
        <f t="shared" si="4"/>
        <v>68.144487550625499</v>
      </c>
      <c r="L20" s="390">
        <f t="shared" si="4"/>
        <v>67.386390655748329</v>
      </c>
      <c r="M20" s="390">
        <f t="shared" si="4"/>
        <v>71.926949835647562</v>
      </c>
      <c r="N20" s="390">
        <f t="shared" si="4"/>
        <v>76.692130317732634</v>
      </c>
      <c r="O20" s="390">
        <f t="shared" si="4"/>
        <v>70.409942312777389</v>
      </c>
      <c r="P20" s="390">
        <f t="shared" si="4"/>
        <v>54.950296707097721</v>
      </c>
      <c r="Q20" s="390">
        <f t="shared" si="4"/>
        <v>43.015804713011754</v>
      </c>
      <c r="R20" s="390">
        <f t="shared" si="4"/>
        <v>35.164301189876149</v>
      </c>
      <c r="S20" s="390">
        <f t="shared" si="4"/>
        <v>36.138049854903322</v>
      </c>
      <c r="T20" s="390">
        <f t="shared" si="4"/>
        <v>24.103343167697641</v>
      </c>
      <c r="U20" s="390">
        <f t="shared" si="4"/>
        <v>55.281732194133063</v>
      </c>
      <c r="V20" s="390">
        <f t="shared" si="4"/>
        <v>28.066863851812617</v>
      </c>
      <c r="W20" s="390">
        <f t="shared" si="4"/>
        <v>38.731318078950537</v>
      </c>
      <c r="X20" s="390">
        <f t="shared" si="4"/>
        <v>29.284790995156047</v>
      </c>
      <c r="Y20" s="390">
        <f t="shared" si="4"/>
        <v>7.7933397426445348</v>
      </c>
      <c r="Z20" s="390">
        <f t="shared" si="4"/>
        <v>6.8867821478180788</v>
      </c>
      <c r="AA20" s="390">
        <f t="shared" si="4"/>
        <v>15.280619820722206</v>
      </c>
      <c r="AB20" s="390">
        <f t="shared" si="4"/>
        <v>11.456935669508638</v>
      </c>
      <c r="AC20" s="390">
        <f t="shared" si="4"/>
        <v>11.416473468209796</v>
      </c>
      <c r="AD20" s="390">
        <f t="shared" si="4"/>
        <v>10.346963120402938</v>
      </c>
      <c r="AE20" s="390">
        <f t="shared" si="4"/>
        <v>0</v>
      </c>
      <c r="AF20" s="390">
        <f t="shared" si="4"/>
        <v>0</v>
      </c>
      <c r="AG20" s="390">
        <f t="shared" si="4"/>
        <v>0</v>
      </c>
      <c r="AH20" s="390">
        <f t="shared" si="4"/>
        <v>0</v>
      </c>
      <c r="AI20" s="375"/>
      <c r="AJ20"/>
    </row>
    <row r="21" spans="2:36" x14ac:dyDescent="0.25">
      <c r="B21" s="389" t="s">
        <v>246</v>
      </c>
      <c r="C21" s="388" t="s">
        <v>524</v>
      </c>
      <c r="D21" s="390">
        <f t="shared" si="4"/>
        <v>19.733579951970114</v>
      </c>
      <c r="E21" s="390">
        <f t="shared" si="4"/>
        <v>13.823384837197503</v>
      </c>
      <c r="F21" s="390">
        <f t="shared" si="4"/>
        <v>12.887195243471297</v>
      </c>
      <c r="G21" s="390">
        <f t="shared" si="4"/>
        <v>12.888241231061812</v>
      </c>
      <c r="H21" s="390">
        <f t="shared" si="4"/>
        <v>13.066145182782762</v>
      </c>
      <c r="I21" s="390">
        <f t="shared" si="4"/>
        <v>12.305820542020633</v>
      </c>
      <c r="J21" s="390">
        <f t="shared" si="4"/>
        <v>11.447443166302781</v>
      </c>
      <c r="K21" s="390">
        <f t="shared" si="4"/>
        <v>10.979290708075151</v>
      </c>
      <c r="L21" s="390">
        <f t="shared" si="4"/>
        <v>11.341421651905822</v>
      </c>
      <c r="M21" s="390">
        <f t="shared" si="4"/>
        <v>11.284872087567935</v>
      </c>
      <c r="N21" s="390">
        <f t="shared" si="4"/>
        <v>11.630826755681966</v>
      </c>
      <c r="O21" s="390">
        <f t="shared" si="4"/>
        <v>7.3995550055960946</v>
      </c>
      <c r="P21" s="390">
        <f t="shared" si="4"/>
        <v>6.4354949414541824</v>
      </c>
      <c r="Q21" s="390">
        <f t="shared" si="4"/>
        <v>5.7699768556952984</v>
      </c>
      <c r="R21" s="390">
        <f t="shared" si="4"/>
        <v>5.2829087155539209</v>
      </c>
      <c r="S21" s="390">
        <f t="shared" si="4"/>
        <v>9.1963581331780535</v>
      </c>
      <c r="T21" s="390">
        <f t="shared" si="4"/>
        <v>6.0534681251643772</v>
      </c>
      <c r="U21" s="390">
        <f t="shared" si="4"/>
        <v>3.9978426686539725</v>
      </c>
      <c r="V21" s="390">
        <f t="shared" si="4"/>
        <v>1.492205879535045</v>
      </c>
      <c r="W21" s="390">
        <f t="shared" si="4"/>
        <v>3.5965466511045596</v>
      </c>
      <c r="X21" s="390">
        <f t="shared" si="4"/>
        <v>2.9153071086247428</v>
      </c>
      <c r="Y21" s="390">
        <f t="shared" si="4"/>
        <v>2.0653055674289815</v>
      </c>
      <c r="Z21" s="390">
        <f t="shared" si="4"/>
        <v>3.1235038540644515</v>
      </c>
      <c r="AA21" s="390">
        <f t="shared" si="4"/>
        <v>2.0140659027468706</v>
      </c>
      <c r="AB21" s="390">
        <f t="shared" si="4"/>
        <v>2.4036310133650516</v>
      </c>
      <c r="AC21" s="390">
        <f t="shared" si="4"/>
        <v>2.6847664502140738</v>
      </c>
      <c r="AD21" s="390">
        <f t="shared" si="4"/>
        <v>4.2060174826668808</v>
      </c>
      <c r="AE21" s="390">
        <f t="shared" si="4"/>
        <v>3.7869702999960246</v>
      </c>
      <c r="AF21" s="390">
        <f t="shared" si="4"/>
        <v>6.6473454084995378</v>
      </c>
      <c r="AG21" s="390">
        <f t="shared" si="4"/>
        <v>6.8049728434796091</v>
      </c>
      <c r="AH21" s="390">
        <f t="shared" si="4"/>
        <v>6.2268826729075517</v>
      </c>
      <c r="AI21" s="375"/>
      <c r="AJ21"/>
    </row>
    <row r="22" spans="2:36" x14ac:dyDescent="0.25">
      <c r="B22" s="389" t="s">
        <v>290</v>
      </c>
      <c r="C22" s="388" t="s">
        <v>524</v>
      </c>
      <c r="D22" s="390">
        <f t="shared" si="4"/>
        <v>50.151559946744655</v>
      </c>
      <c r="E22" s="390">
        <f t="shared" si="4"/>
        <v>45.566925305748114</v>
      </c>
      <c r="F22" s="390">
        <f t="shared" si="4"/>
        <v>44.969088762487928</v>
      </c>
      <c r="G22" s="390">
        <f t="shared" si="4"/>
        <v>43.273892583276037</v>
      </c>
      <c r="H22" s="390">
        <f t="shared" si="4"/>
        <v>50.291141802937133</v>
      </c>
      <c r="I22" s="390">
        <f t="shared" si="4"/>
        <v>50.04000919810003</v>
      </c>
      <c r="J22" s="390">
        <f t="shared" si="4"/>
        <v>41.35737172823756</v>
      </c>
      <c r="K22" s="390">
        <f t="shared" si="4"/>
        <v>42.444677466840034</v>
      </c>
      <c r="L22" s="390">
        <f t="shared" si="4"/>
        <v>40.10703163964218</v>
      </c>
      <c r="M22" s="390">
        <f t="shared" si="4"/>
        <v>42.299479478463113</v>
      </c>
      <c r="N22" s="390">
        <f t="shared" si="4"/>
        <v>40.7467973693742</v>
      </c>
      <c r="O22" s="390">
        <f t="shared" si="4"/>
        <v>48.137675621766896</v>
      </c>
      <c r="P22" s="390">
        <f t="shared" si="4"/>
        <v>59.840038411548498</v>
      </c>
      <c r="Q22" s="390">
        <f t="shared" si="4"/>
        <v>67.446890607746923</v>
      </c>
      <c r="R22" s="390">
        <f t="shared" si="4"/>
        <v>56.440724778157566</v>
      </c>
      <c r="S22" s="390">
        <f t="shared" si="4"/>
        <v>69.639320329593332</v>
      </c>
      <c r="T22" s="390">
        <f t="shared" si="4"/>
        <v>39.728771615851393</v>
      </c>
      <c r="U22" s="390">
        <f t="shared" si="4"/>
        <v>56.57250945747554</v>
      </c>
      <c r="V22" s="390">
        <f t="shared" si="4"/>
        <v>107.91383398759274</v>
      </c>
      <c r="W22" s="390">
        <f t="shared" si="4"/>
        <v>96.432483560399987</v>
      </c>
      <c r="X22" s="390">
        <f t="shared" si="4"/>
        <v>50.054424919200002</v>
      </c>
      <c r="Y22" s="390">
        <f t="shared" si="4"/>
        <v>55.204440127200002</v>
      </c>
      <c r="Z22" s="390">
        <f t="shared" si="4"/>
        <v>72.609009595199993</v>
      </c>
      <c r="AA22" s="390">
        <f t="shared" si="4"/>
        <v>68.001917677199998</v>
      </c>
      <c r="AB22" s="390">
        <f t="shared" si="4"/>
        <v>99.171919360800004</v>
      </c>
      <c r="AC22" s="390">
        <f t="shared" si="4"/>
        <v>103.48117907399998</v>
      </c>
      <c r="AD22" s="390">
        <f t="shared" si="4"/>
        <v>101.67867375120001</v>
      </c>
      <c r="AE22" s="390">
        <f t="shared" si="4"/>
        <v>91.319697377999987</v>
      </c>
      <c r="AF22" s="390">
        <f t="shared" si="4"/>
        <v>124.45353016200002</v>
      </c>
      <c r="AG22" s="390">
        <f t="shared" si="4"/>
        <v>121.90534565291723</v>
      </c>
      <c r="AH22" s="390">
        <f t="shared" si="4"/>
        <v>130.0163253465972</v>
      </c>
      <c r="AI22" s="375"/>
      <c r="AJ22"/>
    </row>
    <row r="23" spans="2:36" x14ac:dyDescent="0.25">
      <c r="B23" s="389" t="s">
        <v>287</v>
      </c>
      <c r="C23" s="388" t="s">
        <v>524</v>
      </c>
      <c r="D23" s="390">
        <f t="shared" si="4"/>
        <v>192.25739830164076</v>
      </c>
      <c r="E23" s="390">
        <f t="shared" si="4"/>
        <v>74.057940649300093</v>
      </c>
      <c r="F23" s="390">
        <f t="shared" si="4"/>
        <v>54.30915647615339</v>
      </c>
      <c r="G23" s="390">
        <f t="shared" si="4"/>
        <v>49.371960432866722</v>
      </c>
      <c r="H23" s="390">
        <f t="shared" si="4"/>
        <v>73.235074642085635</v>
      </c>
      <c r="I23" s="390">
        <f t="shared" si="4"/>
        <v>81.463734714230085</v>
      </c>
      <c r="J23" s="390">
        <f t="shared" si="4"/>
        <v>37.85183633186449</v>
      </c>
      <c r="K23" s="390">
        <f t="shared" si="4"/>
        <v>102.03538489459123</v>
      </c>
      <c r="L23" s="390">
        <f t="shared" si="4"/>
        <v>89.692394786374535</v>
      </c>
      <c r="M23" s="390">
        <f t="shared" si="4"/>
        <v>97.098188851304556</v>
      </c>
      <c r="N23" s="390">
        <f t="shared" si="4"/>
        <v>171.15612950060464</v>
      </c>
      <c r="O23" s="390">
        <f t="shared" si="4"/>
        <v>0</v>
      </c>
      <c r="P23" s="390">
        <f t="shared" si="4"/>
        <v>267.89965337113875</v>
      </c>
      <c r="Q23" s="390">
        <f t="shared" si="4"/>
        <v>572.71062604244059</v>
      </c>
      <c r="R23" s="390">
        <f t="shared" si="4"/>
        <v>879.34121518291431</v>
      </c>
      <c r="S23" s="390">
        <f t="shared" si="4"/>
        <v>908.13364446820572</v>
      </c>
      <c r="T23" s="390">
        <f t="shared" si="4"/>
        <v>897.12453599159824</v>
      </c>
      <c r="U23" s="390">
        <f t="shared" si="4"/>
        <v>917.68338767354919</v>
      </c>
      <c r="V23" s="390">
        <f t="shared" si="4"/>
        <v>835.85107743224012</v>
      </c>
      <c r="W23" s="390">
        <f t="shared" si="4"/>
        <v>423.1763198186909</v>
      </c>
      <c r="X23" s="390">
        <f t="shared" si="4"/>
        <v>244.96675433726261</v>
      </c>
      <c r="Y23" s="390">
        <f t="shared" si="4"/>
        <v>217.7559620914495</v>
      </c>
      <c r="Z23" s="390">
        <f t="shared" si="4"/>
        <v>315.19810034141204</v>
      </c>
      <c r="AA23" s="390">
        <f t="shared" si="4"/>
        <v>306.69267137116918</v>
      </c>
      <c r="AB23" s="390">
        <f t="shared" si="4"/>
        <v>408.63149098606044</v>
      </c>
      <c r="AC23" s="390">
        <f t="shared" si="4"/>
        <v>466.15347259378882</v>
      </c>
      <c r="AD23" s="390">
        <f t="shared" si="4"/>
        <v>505.46903373245021</v>
      </c>
      <c r="AE23" s="390">
        <f t="shared" si="4"/>
        <v>494.1264376154781</v>
      </c>
      <c r="AF23" s="390">
        <f t="shared" si="4"/>
        <v>535.94533561967933</v>
      </c>
      <c r="AG23" s="390">
        <f t="shared" si="4"/>
        <v>522.03302713744597</v>
      </c>
      <c r="AH23" s="390">
        <f t="shared" si="4"/>
        <v>492.91969878592147</v>
      </c>
      <c r="AI23" s="375"/>
      <c r="AJ23"/>
    </row>
    <row r="24" spans="2:36" s="392" customFormat="1" x14ac:dyDescent="0.25">
      <c r="B24" s="354" t="s">
        <v>510</v>
      </c>
      <c r="C24" s="354" t="s">
        <v>514</v>
      </c>
      <c r="D24" s="394">
        <f t="shared" ref="D24:AF24" si="5">SUM(D19:D23)</f>
        <v>320.98305613094283</v>
      </c>
      <c r="E24" s="394">
        <f t="shared" si="5"/>
        <v>180.69607538354347</v>
      </c>
      <c r="F24" s="394">
        <f t="shared" si="5"/>
        <v>168.41288430748747</v>
      </c>
      <c r="G24" s="394">
        <f t="shared" si="5"/>
        <v>163.08401160170158</v>
      </c>
      <c r="H24" s="394">
        <f t="shared" si="5"/>
        <v>210.75915889850552</v>
      </c>
      <c r="I24" s="394">
        <f t="shared" si="5"/>
        <v>213.88204396263626</v>
      </c>
      <c r="J24" s="394">
        <f t="shared" si="5"/>
        <v>157.28002026805274</v>
      </c>
      <c r="K24" s="394">
        <f t="shared" si="5"/>
        <v>228.09973158784777</v>
      </c>
      <c r="L24" s="394">
        <f t="shared" si="5"/>
        <v>213.44859220394088</v>
      </c>
      <c r="M24" s="394">
        <f t="shared" si="5"/>
        <v>228.39069525809737</v>
      </c>
      <c r="N24" s="394">
        <f t="shared" si="5"/>
        <v>305.24573856781967</v>
      </c>
      <c r="O24" s="394">
        <f t="shared" si="5"/>
        <v>131.49182540713389</v>
      </c>
      <c r="P24" s="394">
        <f t="shared" si="5"/>
        <v>393.50217575534805</v>
      </c>
      <c r="Q24" s="394">
        <f t="shared" si="5"/>
        <v>692.44063422083946</v>
      </c>
      <c r="R24" s="394">
        <f t="shared" si="5"/>
        <v>978.83178348282411</v>
      </c>
      <c r="S24" s="394">
        <f t="shared" si="5"/>
        <v>1031.7976722477663</v>
      </c>
      <c r="T24" s="394">
        <f t="shared" si="5"/>
        <v>971.71888330351908</v>
      </c>
      <c r="U24" s="394">
        <f t="shared" si="5"/>
        <v>1040.9152943265415</v>
      </c>
      <c r="V24" s="394">
        <f t="shared" si="5"/>
        <v>976.66535299589634</v>
      </c>
      <c r="W24" s="394">
        <f t="shared" si="5"/>
        <v>568.04458547594595</v>
      </c>
      <c r="X24" s="394">
        <f t="shared" si="5"/>
        <v>331.90230816624342</v>
      </c>
      <c r="Y24" s="394">
        <f t="shared" si="5"/>
        <v>287.00638762592303</v>
      </c>
      <c r="Z24" s="394">
        <f t="shared" si="5"/>
        <v>402.53756076409456</v>
      </c>
      <c r="AA24" s="394">
        <f t="shared" si="5"/>
        <v>397.87141894863828</v>
      </c>
      <c r="AB24" s="394">
        <f t="shared" si="5"/>
        <v>527.33840987173414</v>
      </c>
      <c r="AC24" s="394">
        <f t="shared" si="5"/>
        <v>587.86302549941263</v>
      </c>
      <c r="AD24" s="394">
        <f t="shared" si="5"/>
        <v>626.15594570272003</v>
      </c>
      <c r="AE24" s="394">
        <f t="shared" si="5"/>
        <v>594.13990928947408</v>
      </c>
      <c r="AF24" s="394">
        <f t="shared" si="5"/>
        <v>673.55148937137892</v>
      </c>
      <c r="AG24" s="394">
        <f t="shared" ref="AG24:AH24" si="6">SUM(AG19:AG23)</f>
        <v>657.25562639415614</v>
      </c>
      <c r="AH24" s="394">
        <f t="shared" si="6"/>
        <v>635.80529358723402</v>
      </c>
      <c r="AI24" s="377"/>
      <c r="AJ24"/>
    </row>
    <row r="25" spans="2:36" x14ac:dyDescent="0.25">
      <c r="B25" s="360" t="s">
        <v>511</v>
      </c>
      <c r="C25" s="397" t="s">
        <v>512</v>
      </c>
      <c r="D25" s="383">
        <f t="shared" ref="D25:AH25" si="7">D24/D9*1000</f>
        <v>86.199681432923796</v>
      </c>
      <c r="E25" s="383">
        <f t="shared" si="7"/>
        <v>81.917140708444592</v>
      </c>
      <c r="F25" s="383">
        <f t="shared" si="7"/>
        <v>80.333468195704</v>
      </c>
      <c r="G25" s="383">
        <f t="shared" si="7"/>
        <v>79.947011066866494</v>
      </c>
      <c r="H25" s="383">
        <f t="shared" si="7"/>
        <v>81.125620448244362</v>
      </c>
      <c r="I25" s="383">
        <f t="shared" si="7"/>
        <v>81.796547117327506</v>
      </c>
      <c r="J25" s="383">
        <f t="shared" si="7"/>
        <v>78.918396765762125</v>
      </c>
      <c r="K25" s="383">
        <f t="shared" si="7"/>
        <v>83.361643350519472</v>
      </c>
      <c r="L25" s="383">
        <f t="shared" si="7"/>
        <v>82.732424427778454</v>
      </c>
      <c r="M25" s="383">
        <f t="shared" si="7"/>
        <v>82.892669208656898</v>
      </c>
      <c r="N25" s="383">
        <f t="shared" si="7"/>
        <v>85.976672663395334</v>
      </c>
      <c r="O25" s="383">
        <f t="shared" si="7"/>
        <v>74.97949887568177</v>
      </c>
      <c r="P25" s="383">
        <f t="shared" si="7"/>
        <v>88.865601708418779</v>
      </c>
      <c r="Q25" s="383">
        <f t="shared" si="7"/>
        <v>92.572118947100776</v>
      </c>
      <c r="R25" s="383">
        <f t="shared" si="7"/>
        <v>94.529212366140186</v>
      </c>
      <c r="S25" s="383">
        <f t="shared" si="7"/>
        <v>93.906482687190476</v>
      </c>
      <c r="T25" s="383">
        <f t="shared" si="7"/>
        <v>95.170773010958655</v>
      </c>
      <c r="U25" s="383">
        <f t="shared" si="7"/>
        <v>94.150800026489293</v>
      </c>
      <c r="V25" s="383">
        <f t="shared" si="7"/>
        <v>93.35448825822715</v>
      </c>
      <c r="W25" s="383">
        <f t="shared" si="7"/>
        <v>90.395305705294177</v>
      </c>
      <c r="X25" s="383">
        <f t="shared" si="7"/>
        <v>90.24871078506861</v>
      </c>
      <c r="Y25" s="383">
        <f t="shared" si="7"/>
        <v>90.536810862935837</v>
      </c>
      <c r="Z25" s="383">
        <f t="shared" si="7"/>
        <v>91.137702757504996</v>
      </c>
      <c r="AA25" s="383">
        <f t="shared" si="7"/>
        <v>90.954028157044974</v>
      </c>
      <c r="AB25" s="383">
        <f t="shared" si="7"/>
        <v>91.007017820374145</v>
      </c>
      <c r="AC25" s="383">
        <f t="shared" si="7"/>
        <v>91.495950259846438</v>
      </c>
      <c r="AD25" s="383">
        <f t="shared" si="7"/>
        <v>91.828117650330398</v>
      </c>
      <c r="AE25" s="383">
        <f t="shared" si="7"/>
        <v>92.42123415660474</v>
      </c>
      <c r="AF25" s="383">
        <f t="shared" si="7"/>
        <v>91.363293676450382</v>
      </c>
      <c r="AG25" s="383">
        <f t="shared" si="7"/>
        <v>91.314043607533691</v>
      </c>
      <c r="AH25" s="383">
        <f t="shared" si="7"/>
        <v>90.812989295460099</v>
      </c>
      <c r="AI25" s="390"/>
      <c r="AJ25"/>
    </row>
    <row r="26" spans="2:36" x14ac:dyDescent="0.25">
      <c r="D26" s="391"/>
      <c r="E26" s="391"/>
      <c r="F26" s="391"/>
      <c r="G26" s="391"/>
      <c r="H26" s="391"/>
      <c r="I26" s="391"/>
      <c r="J26" s="391"/>
      <c r="K26" s="391"/>
      <c r="L26" s="391"/>
      <c r="M26" s="391"/>
      <c r="N26" s="391"/>
      <c r="O26" s="391"/>
      <c r="P26" s="391"/>
      <c r="Q26" s="391"/>
      <c r="R26" s="391"/>
      <c r="S26" s="391"/>
      <c r="T26" s="391"/>
      <c r="U26" s="391"/>
      <c r="V26" s="391"/>
      <c r="W26" s="391"/>
      <c r="X26" s="391"/>
      <c r="Y26" s="391"/>
      <c r="Z26" s="391"/>
      <c r="AA26" s="391"/>
      <c r="AB26" s="391"/>
      <c r="AC26" s="391"/>
      <c r="AD26" s="391"/>
      <c r="AE26" s="391"/>
      <c r="AF26" s="391"/>
      <c r="AG26" s="391"/>
      <c r="AH26" s="391"/>
      <c r="AI26" s="391"/>
      <c r="AJ26"/>
    </row>
    <row r="27" spans="2:36" ht="18" x14ac:dyDescent="0.25">
      <c r="B27" s="348" t="s">
        <v>525</v>
      </c>
      <c r="C27" s="348" t="s">
        <v>0</v>
      </c>
      <c r="D27" s="373">
        <v>1990</v>
      </c>
      <c r="E27" s="373">
        <v>1991</v>
      </c>
      <c r="F27" s="373">
        <v>1992</v>
      </c>
      <c r="G27" s="373">
        <v>1993</v>
      </c>
      <c r="H27" s="373">
        <v>1994</v>
      </c>
      <c r="I27" s="373">
        <v>1995</v>
      </c>
      <c r="J27" s="373">
        <v>1996</v>
      </c>
      <c r="K27" s="373">
        <v>1997</v>
      </c>
      <c r="L27" s="373">
        <v>1998</v>
      </c>
      <c r="M27" s="373">
        <v>1999</v>
      </c>
      <c r="N27" s="373">
        <v>2000</v>
      </c>
      <c r="O27" s="373">
        <v>2001</v>
      </c>
      <c r="P27" s="373">
        <v>2002</v>
      </c>
      <c r="Q27" s="373">
        <v>2003</v>
      </c>
      <c r="R27" s="373">
        <v>2004</v>
      </c>
      <c r="S27" s="373">
        <v>2005</v>
      </c>
      <c r="T27" s="373">
        <v>2006</v>
      </c>
      <c r="U27" s="373">
        <v>2007</v>
      </c>
      <c r="V27" s="373">
        <v>2008</v>
      </c>
      <c r="W27" s="373">
        <v>2009</v>
      </c>
      <c r="X27" s="373">
        <v>2010</v>
      </c>
      <c r="Y27" s="373">
        <v>2011</v>
      </c>
      <c r="Z27" s="373">
        <v>2012</v>
      </c>
      <c r="AA27" s="373">
        <v>2013</v>
      </c>
      <c r="AB27" s="373">
        <v>2014</v>
      </c>
      <c r="AC27" s="373">
        <v>2015</v>
      </c>
      <c r="AD27" s="373">
        <v>2016</v>
      </c>
      <c r="AE27" s="373">
        <v>2017</v>
      </c>
      <c r="AF27" s="373">
        <v>2018</v>
      </c>
      <c r="AG27" s="373">
        <v>2018</v>
      </c>
      <c r="AH27" s="373">
        <v>2018</v>
      </c>
      <c r="AI27" s="391"/>
      <c r="AJ27"/>
    </row>
    <row r="28" spans="2:36" x14ac:dyDescent="0.25">
      <c r="B28" s="389" t="s">
        <v>251</v>
      </c>
      <c r="C28" s="388" t="s">
        <v>526</v>
      </c>
      <c r="D28" s="391">
        <v>71.400000000000006</v>
      </c>
      <c r="E28" s="391">
        <v>71.400000000000006</v>
      </c>
      <c r="F28" s="391">
        <v>71.400000000000006</v>
      </c>
      <c r="G28" s="391">
        <v>71.400000000000006</v>
      </c>
      <c r="H28" s="391">
        <v>71.400000000000006</v>
      </c>
      <c r="I28" s="391">
        <v>71.400000000000006</v>
      </c>
      <c r="J28" s="391">
        <v>71.400000000000006</v>
      </c>
      <c r="K28" s="391">
        <v>71.400000000000006</v>
      </c>
      <c r="L28" s="391">
        <v>71.400000000000006</v>
      </c>
      <c r="M28" s="391">
        <v>71.400000000000006</v>
      </c>
      <c r="N28" s="391">
        <v>71.400000000000006</v>
      </c>
      <c r="O28" s="391">
        <v>71.400000000000006</v>
      </c>
      <c r="P28" s="391">
        <v>71.400000000000006</v>
      </c>
      <c r="Q28" s="391">
        <v>71.400000000000006</v>
      </c>
      <c r="R28" s="391">
        <v>71.400000000000006</v>
      </c>
      <c r="S28" s="391">
        <v>71.400000000000006</v>
      </c>
      <c r="T28" s="391">
        <v>71.400000000000006</v>
      </c>
      <c r="U28" s="391">
        <v>71.400000000000006</v>
      </c>
      <c r="V28" s="391">
        <v>71.400000000000006</v>
      </c>
      <c r="W28" s="391">
        <v>71.400000000000006</v>
      </c>
      <c r="X28" s="391">
        <v>71.400000000000006</v>
      </c>
      <c r="Y28" s="391">
        <v>71.400000000000006</v>
      </c>
      <c r="Z28" s="391">
        <v>71.400000000000006</v>
      </c>
      <c r="AA28" s="391">
        <v>71.400000000000006</v>
      </c>
      <c r="AB28" s="391">
        <v>71.400000000000006</v>
      </c>
      <c r="AC28" s="391">
        <v>71.400000000000006</v>
      </c>
      <c r="AD28" s="391">
        <v>71.400000000000006</v>
      </c>
      <c r="AE28" s="391">
        <v>71.400000000000006</v>
      </c>
      <c r="AF28" s="391">
        <v>71.400000000000006</v>
      </c>
      <c r="AG28" s="391">
        <v>71.400000000000006</v>
      </c>
      <c r="AH28" s="391">
        <v>71.400000000000006</v>
      </c>
      <c r="AI28" s="391"/>
      <c r="AJ28"/>
    </row>
    <row r="29" spans="2:36" x14ac:dyDescent="0.25">
      <c r="B29" s="389" t="s">
        <v>256</v>
      </c>
      <c r="C29" s="388" t="s">
        <v>526</v>
      </c>
      <c r="D29" s="391">
        <v>76</v>
      </c>
      <c r="E29" s="391">
        <v>76</v>
      </c>
      <c r="F29" s="391">
        <v>76</v>
      </c>
      <c r="G29" s="391">
        <v>76</v>
      </c>
      <c r="H29" s="391">
        <v>76</v>
      </c>
      <c r="I29" s="391">
        <v>76</v>
      </c>
      <c r="J29" s="391">
        <v>76</v>
      </c>
      <c r="K29" s="391">
        <v>76</v>
      </c>
      <c r="L29" s="391">
        <v>76</v>
      </c>
      <c r="M29" s="391">
        <v>76</v>
      </c>
      <c r="N29" s="391">
        <v>76</v>
      </c>
      <c r="O29" s="391">
        <v>76</v>
      </c>
      <c r="P29" s="391">
        <v>76</v>
      </c>
      <c r="Q29" s="391">
        <v>76</v>
      </c>
      <c r="R29" s="391">
        <v>76</v>
      </c>
      <c r="S29" s="391">
        <v>76</v>
      </c>
      <c r="T29" s="391">
        <v>76</v>
      </c>
      <c r="U29" s="391">
        <v>76</v>
      </c>
      <c r="V29" s="391">
        <v>76</v>
      </c>
      <c r="W29" s="391">
        <v>76</v>
      </c>
      <c r="X29" s="391">
        <v>76</v>
      </c>
      <c r="Y29" s="391">
        <v>76</v>
      </c>
      <c r="Z29" s="391">
        <v>76</v>
      </c>
      <c r="AA29" s="391">
        <v>76</v>
      </c>
      <c r="AB29" s="391">
        <v>76</v>
      </c>
      <c r="AC29" s="391">
        <v>76</v>
      </c>
      <c r="AD29" s="391">
        <v>76</v>
      </c>
      <c r="AE29" s="391">
        <v>76</v>
      </c>
      <c r="AF29" s="391">
        <v>76</v>
      </c>
      <c r="AG29" s="391">
        <v>76</v>
      </c>
      <c r="AH29" s="391">
        <v>76</v>
      </c>
      <c r="AI29" s="391"/>
      <c r="AJ29"/>
    </row>
    <row r="30" spans="2:36" x14ac:dyDescent="0.25">
      <c r="B30" s="389" t="s">
        <v>246</v>
      </c>
      <c r="C30" s="388" t="s">
        <v>526</v>
      </c>
      <c r="D30" s="391">
        <v>63.7</v>
      </c>
      <c r="E30" s="391">
        <v>63.7</v>
      </c>
      <c r="F30" s="391">
        <v>63.7</v>
      </c>
      <c r="G30" s="391">
        <v>63.7</v>
      </c>
      <c r="H30" s="391">
        <v>63.7</v>
      </c>
      <c r="I30" s="391">
        <v>63.7</v>
      </c>
      <c r="J30" s="391">
        <v>63.7</v>
      </c>
      <c r="K30" s="391">
        <v>63.7</v>
      </c>
      <c r="L30" s="391">
        <v>63.7</v>
      </c>
      <c r="M30" s="391">
        <v>63.7</v>
      </c>
      <c r="N30" s="391">
        <v>63.7</v>
      </c>
      <c r="O30" s="391">
        <v>63.7</v>
      </c>
      <c r="P30" s="391">
        <v>63.7</v>
      </c>
      <c r="Q30" s="391">
        <v>63.7</v>
      </c>
      <c r="R30" s="391">
        <v>63.7</v>
      </c>
      <c r="S30" s="391">
        <v>63.7</v>
      </c>
      <c r="T30" s="391">
        <v>63.7</v>
      </c>
      <c r="U30" s="391">
        <v>63.7</v>
      </c>
      <c r="V30" s="391">
        <v>63.7</v>
      </c>
      <c r="W30" s="391">
        <v>63.7</v>
      </c>
      <c r="X30" s="391">
        <v>63.7</v>
      </c>
      <c r="Y30" s="391">
        <v>63.7</v>
      </c>
      <c r="Z30" s="391">
        <v>63.7</v>
      </c>
      <c r="AA30" s="391">
        <v>63.7</v>
      </c>
      <c r="AB30" s="391">
        <v>63.7</v>
      </c>
      <c r="AC30" s="391">
        <v>63.7</v>
      </c>
      <c r="AD30" s="391">
        <v>63.7</v>
      </c>
      <c r="AE30" s="391">
        <v>63.7</v>
      </c>
      <c r="AF30" s="391">
        <v>63.7</v>
      </c>
      <c r="AG30" s="391">
        <v>63.7</v>
      </c>
      <c r="AH30" s="391">
        <v>63.7</v>
      </c>
      <c r="AI30" s="391"/>
      <c r="AJ30"/>
    </row>
    <row r="31" spans="2:36" x14ac:dyDescent="0.25">
      <c r="B31" s="389" t="s">
        <v>290</v>
      </c>
      <c r="C31" s="388" t="s">
        <v>526</v>
      </c>
      <c r="D31" s="391">
        <v>73.3</v>
      </c>
      <c r="E31" s="391">
        <v>73.3</v>
      </c>
      <c r="F31" s="391">
        <v>73.3</v>
      </c>
      <c r="G31" s="391">
        <v>73.3</v>
      </c>
      <c r="H31" s="391">
        <v>73.3</v>
      </c>
      <c r="I31" s="391">
        <v>73.3</v>
      </c>
      <c r="J31" s="391">
        <v>73.3</v>
      </c>
      <c r="K31" s="391">
        <v>73.3</v>
      </c>
      <c r="L31" s="391">
        <v>73.3</v>
      </c>
      <c r="M31" s="391">
        <v>73.3</v>
      </c>
      <c r="N31" s="391">
        <v>73.3</v>
      </c>
      <c r="O31" s="391">
        <v>73.3</v>
      </c>
      <c r="P31" s="391">
        <v>73.3</v>
      </c>
      <c r="Q31" s="391">
        <v>73.3</v>
      </c>
      <c r="R31" s="391">
        <v>73.3</v>
      </c>
      <c r="S31" s="391">
        <v>73.3</v>
      </c>
      <c r="T31" s="391">
        <v>73.3</v>
      </c>
      <c r="U31" s="391">
        <v>73.3</v>
      </c>
      <c r="V31" s="391">
        <v>73.3</v>
      </c>
      <c r="W31" s="391">
        <v>73.3</v>
      </c>
      <c r="X31" s="391">
        <v>73.3</v>
      </c>
      <c r="Y31" s="391">
        <v>73.3</v>
      </c>
      <c r="Z31" s="391">
        <v>73.3</v>
      </c>
      <c r="AA31" s="391">
        <v>73.3</v>
      </c>
      <c r="AB31" s="391">
        <v>73.3</v>
      </c>
      <c r="AC31" s="391">
        <v>73.3</v>
      </c>
      <c r="AD31" s="391">
        <v>73.3</v>
      </c>
      <c r="AE31" s="391">
        <v>73.3</v>
      </c>
      <c r="AF31" s="391">
        <v>73.3</v>
      </c>
      <c r="AG31" s="391">
        <v>73.3</v>
      </c>
      <c r="AH31" s="391">
        <v>73.3</v>
      </c>
      <c r="AI31" s="391"/>
      <c r="AJ31"/>
    </row>
    <row r="32" spans="2:36" x14ac:dyDescent="0.25">
      <c r="B32" s="389" t="s">
        <v>287</v>
      </c>
      <c r="C32" s="388" t="s">
        <v>526</v>
      </c>
      <c r="D32" s="391">
        <v>93.6481746128635</v>
      </c>
      <c r="E32" s="391">
        <v>93.6481746128635</v>
      </c>
      <c r="F32" s="391">
        <v>93.6481746128635</v>
      </c>
      <c r="G32" s="391">
        <v>93.6481746128635</v>
      </c>
      <c r="H32" s="391">
        <v>93.6481746128635</v>
      </c>
      <c r="I32" s="391">
        <v>93.6481746128635</v>
      </c>
      <c r="J32" s="391">
        <v>93.6481746128635</v>
      </c>
      <c r="K32" s="391">
        <v>93.6481746128635</v>
      </c>
      <c r="L32" s="391">
        <v>93.6481746128635</v>
      </c>
      <c r="M32" s="391">
        <v>93.6481746128635</v>
      </c>
      <c r="N32" s="391">
        <v>93.6481746128635</v>
      </c>
      <c r="O32" s="391">
        <v>93.6481746128635</v>
      </c>
      <c r="P32" s="391">
        <v>93.6481746128635</v>
      </c>
      <c r="Q32" s="391">
        <v>93.6481746128635</v>
      </c>
      <c r="R32" s="391">
        <v>93.6481746128635</v>
      </c>
      <c r="S32" s="391">
        <v>95.123069549346638</v>
      </c>
      <c r="T32" s="391">
        <v>93.433711480558387</v>
      </c>
      <c r="U32" s="391">
        <v>93.20661372145895</v>
      </c>
      <c r="V32" s="391">
        <v>92.931970682865071</v>
      </c>
      <c r="W32" s="391">
        <v>93.545507630088423</v>
      </c>
      <c r="X32" s="391">
        <v>93.598054365055816</v>
      </c>
      <c r="Y32" s="391">
        <v>93.243072417983313</v>
      </c>
      <c r="Z32" s="391">
        <v>92.836473298054585</v>
      </c>
      <c r="AA32" s="391">
        <v>92.942119131829813</v>
      </c>
      <c r="AB32" s="391">
        <v>92.847909136953973</v>
      </c>
      <c r="AC32" s="391">
        <v>94.538050188999037</v>
      </c>
      <c r="AD32" s="391">
        <v>94.445692652054191</v>
      </c>
      <c r="AE32" s="391">
        <v>94.409778587969441</v>
      </c>
      <c r="AF32" s="391">
        <v>94.350541567030305</v>
      </c>
      <c r="AG32" s="391">
        <v>93.541577343287827</v>
      </c>
      <c r="AH32" s="391">
        <v>93.738263076580822</v>
      </c>
      <c r="AI32" s="391"/>
      <c r="AJ32"/>
    </row>
    <row r="33" spans="2:36" x14ac:dyDescent="0.25">
      <c r="D33" s="391"/>
      <c r="E33" s="391"/>
      <c r="F33" s="391"/>
      <c r="G33" s="391"/>
      <c r="H33" s="391"/>
      <c r="I33" s="391"/>
      <c r="J33" s="391"/>
      <c r="K33" s="391"/>
      <c r="L33" s="391"/>
      <c r="M33" s="391"/>
      <c r="N33" s="391"/>
      <c r="O33" s="391"/>
      <c r="P33" s="391"/>
      <c r="Q33" s="391"/>
      <c r="R33" s="391"/>
      <c r="S33" s="391"/>
      <c r="T33" s="391"/>
      <c r="U33" s="391"/>
      <c r="V33" s="391"/>
      <c r="W33" s="391"/>
      <c r="X33" s="391"/>
      <c r="Y33" s="391"/>
      <c r="Z33" s="391"/>
      <c r="AA33" s="391"/>
      <c r="AB33" s="391"/>
      <c r="AC33" s="391"/>
      <c r="AD33" s="391"/>
      <c r="AE33" s="391"/>
      <c r="AF33" s="391"/>
      <c r="AG33" s="391"/>
      <c r="AH33" s="391"/>
      <c r="AI33" s="391"/>
      <c r="AJ33"/>
    </row>
    <row r="34" spans="2:36" x14ac:dyDescent="0.25">
      <c r="B34" s="348" t="s">
        <v>527</v>
      </c>
      <c r="C34" s="348" t="s">
        <v>10</v>
      </c>
      <c r="D34" s="373">
        <v>1990</v>
      </c>
      <c r="E34" s="373">
        <v>1991</v>
      </c>
      <c r="F34" s="373">
        <v>1992</v>
      </c>
      <c r="G34" s="373">
        <v>1993</v>
      </c>
      <c r="H34" s="373">
        <v>1994</v>
      </c>
      <c r="I34" s="373">
        <v>1995</v>
      </c>
      <c r="J34" s="373">
        <v>1996</v>
      </c>
      <c r="K34" s="373">
        <v>1997</v>
      </c>
      <c r="L34" s="373">
        <v>1998</v>
      </c>
      <c r="M34" s="373">
        <v>1999</v>
      </c>
      <c r="N34" s="373">
        <v>2000</v>
      </c>
      <c r="O34" s="373">
        <v>2001</v>
      </c>
      <c r="P34" s="373">
        <v>2002</v>
      </c>
      <c r="Q34" s="373">
        <v>2003</v>
      </c>
      <c r="R34" s="373">
        <v>2004</v>
      </c>
      <c r="S34" s="373">
        <v>2005</v>
      </c>
      <c r="T34" s="373">
        <v>2006</v>
      </c>
      <c r="U34" s="373">
        <v>2007</v>
      </c>
      <c r="V34" s="373">
        <v>2008</v>
      </c>
      <c r="W34" s="373">
        <v>2009</v>
      </c>
      <c r="X34" s="373">
        <v>2010</v>
      </c>
      <c r="Y34" s="373">
        <v>2011</v>
      </c>
      <c r="Z34" s="373">
        <v>2012</v>
      </c>
      <c r="AA34" s="373">
        <v>2013</v>
      </c>
      <c r="AB34" s="373">
        <v>2014</v>
      </c>
      <c r="AC34" s="373">
        <v>2015</v>
      </c>
      <c r="AD34" s="373">
        <v>2016</v>
      </c>
      <c r="AE34" s="373">
        <v>2017</v>
      </c>
      <c r="AF34" s="373">
        <v>2018</v>
      </c>
      <c r="AG34" s="373">
        <v>2019</v>
      </c>
      <c r="AH34" s="373">
        <v>2020</v>
      </c>
      <c r="AI34" s="374"/>
      <c r="AJ34"/>
    </row>
    <row r="35" spans="2:36" x14ac:dyDescent="0.25">
      <c r="B35" s="351" t="s">
        <v>251</v>
      </c>
      <c r="C35" s="388" t="s">
        <v>524</v>
      </c>
      <c r="D35" s="379">
        <f>D4*D28/1000</f>
        <v>2.096749229317429</v>
      </c>
      <c r="E35" s="379">
        <f t="shared" ref="E35:AH39" si="8">E4*E28/1000</f>
        <v>1.8334049169804421</v>
      </c>
      <c r="F35" s="379">
        <f t="shared" si="8"/>
        <v>1.5971277010180749</v>
      </c>
      <c r="G35" s="379">
        <f t="shared" si="8"/>
        <v>1.7473649746894506</v>
      </c>
      <c r="H35" s="379">
        <f t="shared" si="8"/>
        <v>2.829717875192721</v>
      </c>
      <c r="I35" s="379">
        <f t="shared" si="8"/>
        <v>3.6432937877809923</v>
      </c>
      <c r="J35" s="379">
        <f t="shared" si="8"/>
        <v>4.4284123706093714</v>
      </c>
      <c r="K35" s="379">
        <f t="shared" si="8"/>
        <v>4.4646260792059858</v>
      </c>
      <c r="L35" s="379">
        <f t="shared" si="8"/>
        <v>4.8871298717284919</v>
      </c>
      <c r="M35" s="379">
        <f t="shared" si="8"/>
        <v>5.7410019105028693</v>
      </c>
      <c r="N35" s="379">
        <f t="shared" si="8"/>
        <v>4.9849460387209321</v>
      </c>
      <c r="O35" s="379">
        <f t="shared" si="8"/>
        <v>5.5060943830783966</v>
      </c>
      <c r="P35" s="379">
        <f t="shared" si="8"/>
        <v>4.3462563552346589</v>
      </c>
      <c r="Q35" s="379">
        <f t="shared" si="8"/>
        <v>3.4730151674389673</v>
      </c>
      <c r="R35" s="379">
        <f t="shared" si="8"/>
        <v>2.5845346342893087</v>
      </c>
      <c r="S35" s="379">
        <f t="shared" si="8"/>
        <v>8.6298662250159843</v>
      </c>
      <c r="T35" s="379">
        <f t="shared" si="8"/>
        <v>4.6760191709180692</v>
      </c>
      <c r="U35" s="379">
        <f t="shared" si="8"/>
        <v>7.3285022886912952</v>
      </c>
      <c r="V35" s="379">
        <f t="shared" si="8"/>
        <v>3.3181356010112837</v>
      </c>
      <c r="W35" s="379">
        <f t="shared" si="8"/>
        <v>6.0654422808000001</v>
      </c>
      <c r="X35" s="379">
        <f t="shared" si="8"/>
        <v>4.6484784360000013</v>
      </c>
      <c r="Y35" s="379">
        <f t="shared" si="8"/>
        <v>4.1582209032000002</v>
      </c>
      <c r="Z35" s="379">
        <f t="shared" si="8"/>
        <v>4.6873403136000018</v>
      </c>
      <c r="AA35" s="379">
        <f t="shared" si="8"/>
        <v>5.8412391408000008</v>
      </c>
      <c r="AB35" s="379">
        <f t="shared" si="8"/>
        <v>5.6349722520000007</v>
      </c>
      <c r="AC35" s="379">
        <f t="shared" si="8"/>
        <v>4.0984333992000002</v>
      </c>
      <c r="AD35" s="379">
        <f t="shared" si="8"/>
        <v>4.4242752960000011</v>
      </c>
      <c r="AE35" s="379">
        <f t="shared" si="8"/>
        <v>4.8726815759999997</v>
      </c>
      <c r="AF35" s="379">
        <f t="shared" si="8"/>
        <v>6.4600398072000011</v>
      </c>
      <c r="AG35" s="379">
        <f t="shared" si="8"/>
        <v>6.4669936896574622</v>
      </c>
      <c r="AH35" s="379">
        <f t="shared" si="8"/>
        <v>6.5961949404879219</v>
      </c>
      <c r="AI35" s="374"/>
      <c r="AJ35"/>
    </row>
    <row r="36" spans="2:36" x14ac:dyDescent="0.25">
      <c r="B36" s="351" t="s">
        <v>256</v>
      </c>
      <c r="C36" s="388" t="s">
        <v>524</v>
      </c>
      <c r="D36" s="379">
        <f t="shared" ref="D36:S39" si="9">D5*D29/1000</f>
        <v>55.702978092244564</v>
      </c>
      <c r="E36" s="379">
        <f t="shared" si="9"/>
        <v>44.580363482268652</v>
      </c>
      <c r="F36" s="379">
        <f t="shared" si="9"/>
        <v>53.650827047925034</v>
      </c>
      <c r="G36" s="379">
        <f t="shared" si="9"/>
        <v>54.781188768873093</v>
      </c>
      <c r="H36" s="379">
        <f t="shared" si="9"/>
        <v>70.027287102635967</v>
      </c>
      <c r="I36" s="379">
        <f t="shared" si="9"/>
        <v>65.202572440052776</v>
      </c>
      <c r="J36" s="379">
        <f t="shared" si="9"/>
        <v>61.039532931195289</v>
      </c>
      <c r="K36" s="379">
        <f t="shared" si="9"/>
        <v>66.91189992051082</v>
      </c>
      <c r="L36" s="379">
        <f t="shared" si="9"/>
        <v>66.167515372569412</v>
      </c>
      <c r="M36" s="379">
        <f t="shared" si="9"/>
        <v>70.625945575054459</v>
      </c>
      <c r="N36" s="379">
        <f t="shared" si="9"/>
        <v>75.304934162114733</v>
      </c>
      <c r="O36" s="379">
        <f t="shared" si="9"/>
        <v>69.136377464742651</v>
      </c>
      <c r="P36" s="379">
        <f t="shared" si="9"/>
        <v>53.956363691723851</v>
      </c>
      <c r="Q36" s="379">
        <f t="shared" si="9"/>
        <v>42.237741061872008</v>
      </c>
      <c r="R36" s="379">
        <f t="shared" si="9"/>
        <v>34.528254398327995</v>
      </c>
      <c r="S36" s="379">
        <f t="shared" si="9"/>
        <v>35.48439003840636</v>
      </c>
      <c r="T36" s="379">
        <f t="shared" si="8"/>
        <v>23.667365384302588</v>
      </c>
      <c r="U36" s="379">
        <f t="shared" si="8"/>
        <v>54.281804221629365</v>
      </c>
      <c r="V36" s="379">
        <f t="shared" si="8"/>
        <v>27.559194479816004</v>
      </c>
      <c r="W36" s="379">
        <f t="shared" si="8"/>
        <v>38.030751602070289</v>
      </c>
      <c r="X36" s="379">
        <f t="shared" si="8"/>
        <v>28.755091933228154</v>
      </c>
      <c r="Y36" s="379">
        <f t="shared" si="8"/>
        <v>7.6523749410979924</v>
      </c>
      <c r="Z36" s="379">
        <f t="shared" si="8"/>
        <v>6.7622150288652962</v>
      </c>
      <c r="AA36" s="379">
        <f t="shared" si="8"/>
        <v>15.004226180554102</v>
      </c>
      <c r="AB36" s="379">
        <f t="shared" si="8"/>
        <v>11.249704274969721</v>
      </c>
      <c r="AC36" s="379">
        <f t="shared" si="8"/>
        <v>11.209973948112978</v>
      </c>
      <c r="AD36" s="379">
        <f t="shared" si="8"/>
        <v>10.159808748716063</v>
      </c>
      <c r="AE36" s="379">
        <f t="shared" si="8"/>
        <v>0</v>
      </c>
      <c r="AF36" s="379">
        <f t="shared" si="8"/>
        <v>0</v>
      </c>
      <c r="AG36" s="379">
        <f t="shared" si="8"/>
        <v>0</v>
      </c>
      <c r="AH36" s="379">
        <f t="shared" si="8"/>
        <v>0</v>
      </c>
      <c r="AI36" s="374"/>
      <c r="AJ36"/>
    </row>
    <row r="37" spans="2:36" x14ac:dyDescent="0.25">
      <c r="B37" s="351" t="s">
        <v>246</v>
      </c>
      <c r="C37" s="388" t="s">
        <v>524</v>
      </c>
      <c r="D37" s="379">
        <f t="shared" si="9"/>
        <v>19.921220965776484</v>
      </c>
      <c r="E37" s="379">
        <f t="shared" si="8"/>
        <v>13.954827482242171</v>
      </c>
      <c r="F37" s="379">
        <f t="shared" si="8"/>
        <v>13.0097359272444</v>
      </c>
      <c r="G37" s="379">
        <f t="shared" si="8"/>
        <v>13.010791860834191</v>
      </c>
      <c r="H37" s="379">
        <f t="shared" si="8"/>
        <v>13.190387450764849</v>
      </c>
      <c r="I37" s="379">
        <f t="shared" si="8"/>
        <v>12.422833098680103</v>
      </c>
      <c r="J37" s="379">
        <f t="shared" si="8"/>
        <v>11.556293655998212</v>
      </c>
      <c r="K37" s="379">
        <f t="shared" si="8"/>
        <v>11.083689668849244</v>
      </c>
      <c r="L37" s="379">
        <f t="shared" si="8"/>
        <v>11.449264013096686</v>
      </c>
      <c r="M37" s="379">
        <f t="shared" si="8"/>
        <v>11.392176734993303</v>
      </c>
      <c r="N37" s="379">
        <f t="shared" si="8"/>
        <v>11.741420987907153</v>
      </c>
      <c r="O37" s="379">
        <f t="shared" si="8"/>
        <v>7.4699152750629354</v>
      </c>
      <c r="P37" s="379">
        <f t="shared" si="8"/>
        <v>6.4966882372524797</v>
      </c>
      <c r="Q37" s="379">
        <f t="shared" si="8"/>
        <v>5.824841928808091</v>
      </c>
      <c r="R37" s="379">
        <f t="shared" si="8"/>
        <v>5.3331423958919935</v>
      </c>
      <c r="S37" s="379">
        <f t="shared" si="8"/>
        <v>9.2838036938738817</v>
      </c>
      <c r="T37" s="379">
        <f t="shared" si="8"/>
        <v>6.111028836338682</v>
      </c>
      <c r="U37" s="379">
        <f t="shared" si="8"/>
        <v>4.0358570204953734</v>
      </c>
      <c r="V37" s="379">
        <f t="shared" si="8"/>
        <v>1.5063948419394988</v>
      </c>
      <c r="W37" s="379">
        <f t="shared" si="8"/>
        <v>3.6307451929534147</v>
      </c>
      <c r="X37" s="379">
        <f t="shared" si="8"/>
        <v>2.9430279369159447</v>
      </c>
      <c r="Y37" s="379">
        <f t="shared" si="8"/>
        <v>2.0849439721905889</v>
      </c>
      <c r="Z37" s="379">
        <f t="shared" si="8"/>
        <v>3.1532043661474733</v>
      </c>
      <c r="AA37" s="379">
        <f t="shared" si="8"/>
        <v>2.0332170840725143</v>
      </c>
      <c r="AB37" s="379">
        <f t="shared" si="8"/>
        <v>2.4264864588170174</v>
      </c>
      <c r="AC37" s="379">
        <f t="shared" si="8"/>
        <v>2.7102951327834632</v>
      </c>
      <c r="AD37" s="379">
        <f t="shared" si="8"/>
        <v>4.2460113097603855</v>
      </c>
      <c r="AE37" s="379">
        <f t="shared" si="8"/>
        <v>3.8229795263034352</v>
      </c>
      <c r="AF37" s="379">
        <f t="shared" si="8"/>
        <v>6.7105531302919257</v>
      </c>
      <c r="AG37" s="379">
        <f t="shared" si="8"/>
        <v>6.8696793998359915</v>
      </c>
      <c r="AH37" s="379">
        <f t="shared" si="8"/>
        <v>6.2860923338226797</v>
      </c>
      <c r="AI37" s="374"/>
      <c r="AJ37"/>
    </row>
    <row r="38" spans="2:36" x14ac:dyDescent="0.25">
      <c r="B38" s="351" t="s">
        <v>290</v>
      </c>
      <c r="C38" s="388" t="s">
        <v>524</v>
      </c>
      <c r="D38" s="379">
        <f t="shared" si="9"/>
        <v>49.610112605889107</v>
      </c>
      <c r="E38" s="379">
        <f t="shared" si="8"/>
        <v>45.074974695159739</v>
      </c>
      <c r="F38" s="379">
        <f t="shared" si="8"/>
        <v>44.483592527535293</v>
      </c>
      <c r="G38" s="379">
        <f t="shared" si="8"/>
        <v>42.806698061459294</v>
      </c>
      <c r="H38" s="379">
        <f t="shared" si="8"/>
        <v>49.748187505469531</v>
      </c>
      <c r="I38" s="379">
        <f t="shared" si="8"/>
        <v>49.499766183815552</v>
      </c>
      <c r="J38" s="379">
        <f t="shared" si="8"/>
        <v>40.910868389741069</v>
      </c>
      <c r="K38" s="379">
        <f t="shared" si="8"/>
        <v>41.986435334944325</v>
      </c>
      <c r="L38" s="379">
        <f t="shared" si="8"/>
        <v>39.674027249470605</v>
      </c>
      <c r="M38" s="379">
        <f t="shared" si="8"/>
        <v>41.842804936185516</v>
      </c>
      <c r="N38" s="379">
        <f t="shared" si="8"/>
        <v>40.306885926789867</v>
      </c>
      <c r="O38" s="379">
        <f t="shared" si="8"/>
        <v>47.617970621801803</v>
      </c>
      <c r="P38" s="379">
        <f t="shared" si="8"/>
        <v>59.193992112908305</v>
      </c>
      <c r="Q38" s="379">
        <f t="shared" si="8"/>
        <v>66.718719049228753</v>
      </c>
      <c r="R38" s="379">
        <f t="shared" si="8"/>
        <v>55.831378221848169</v>
      </c>
      <c r="S38" s="379">
        <f t="shared" si="8"/>
        <v>68.887478814563991</v>
      </c>
      <c r="T38" s="379">
        <f t="shared" si="8"/>
        <v>39.29985100461414</v>
      </c>
      <c r="U38" s="379">
        <f t="shared" si="8"/>
        <v>55.961740124601313</v>
      </c>
      <c r="V38" s="379">
        <f t="shared" si="8"/>
        <v>106.74877235209915</v>
      </c>
      <c r="W38" s="379">
        <f t="shared" si="8"/>
        <v>95.39137712519998</v>
      </c>
      <c r="X38" s="379">
        <f t="shared" si="8"/>
        <v>49.514026269600002</v>
      </c>
      <c r="Y38" s="379">
        <f t="shared" si="8"/>
        <v>54.608440773600009</v>
      </c>
      <c r="Z38" s="379">
        <f t="shared" si="8"/>
        <v>71.825106657600003</v>
      </c>
      <c r="AA38" s="379">
        <f t="shared" si="8"/>
        <v>67.267753923599997</v>
      </c>
      <c r="AB38" s="379">
        <f t="shared" si="8"/>
        <v>98.1012373704</v>
      </c>
      <c r="AC38" s="379">
        <f t="shared" si="8"/>
        <v>102.363973362</v>
      </c>
      <c r="AD38" s="379">
        <f t="shared" si="8"/>
        <v>100.58092828560001</v>
      </c>
      <c r="AE38" s="379">
        <f t="shared" si="8"/>
        <v>90.333789713999991</v>
      </c>
      <c r="AF38" s="379">
        <f t="shared" si="8"/>
        <v>123.10990230600004</v>
      </c>
      <c r="AG38" s="379">
        <f t="shared" si="8"/>
        <v>120.58922856084797</v>
      </c>
      <c r="AH38" s="379">
        <f t="shared" si="8"/>
        <v>128.61264032261235</v>
      </c>
      <c r="AI38" s="374"/>
      <c r="AJ38"/>
    </row>
    <row r="39" spans="2:36" x14ac:dyDescent="0.25">
      <c r="B39" s="351" t="s">
        <v>287</v>
      </c>
      <c r="C39" s="388" t="s">
        <v>524</v>
      </c>
      <c r="D39" s="379">
        <f t="shared" si="9"/>
        <v>184.66209647966051</v>
      </c>
      <c r="E39" s="379">
        <f t="shared" si="8"/>
        <v>71.132214947638317</v>
      </c>
      <c r="F39" s="379">
        <f t="shared" si="8"/>
        <v>52.163624294934756</v>
      </c>
      <c r="G39" s="379">
        <f t="shared" si="8"/>
        <v>47.421476631758871</v>
      </c>
      <c r="H39" s="379">
        <f t="shared" si="8"/>
        <v>70.341857003775658</v>
      </c>
      <c r="I39" s="379">
        <f t="shared" si="8"/>
        <v>78.245436442402138</v>
      </c>
      <c r="J39" s="379">
        <f t="shared" si="8"/>
        <v>36.356465417681811</v>
      </c>
      <c r="K39" s="379">
        <f t="shared" si="8"/>
        <v>98.004385038968351</v>
      </c>
      <c r="L39" s="379">
        <f t="shared" si="8"/>
        <v>86.149015881028618</v>
      </c>
      <c r="M39" s="379">
        <f t="shared" si="8"/>
        <v>93.262237375792466</v>
      </c>
      <c r="N39" s="379">
        <f t="shared" si="8"/>
        <v>164.39445232343078</v>
      </c>
      <c r="O39" s="379">
        <f t="shared" si="8"/>
        <v>0</v>
      </c>
      <c r="P39" s="379">
        <f t="shared" si="8"/>
        <v>257.3160360782154</v>
      </c>
      <c r="Q39" s="379">
        <f t="shared" si="8"/>
        <v>550.08517651553689</v>
      </c>
      <c r="R39" s="379">
        <f t="shared" si="8"/>
        <v>844.60204783320137</v>
      </c>
      <c r="S39" s="379">
        <f t="shared" si="8"/>
        <v>885.99445972154638</v>
      </c>
      <c r="T39" s="379">
        <f t="shared" si="8"/>
        <v>859.70948777403919</v>
      </c>
      <c r="U39" s="379">
        <f t="shared" si="8"/>
        <v>877.27344649731663</v>
      </c>
      <c r="V39" s="379">
        <f t="shared" si="8"/>
        <v>796.69013151973468</v>
      </c>
      <c r="W39" s="379">
        <f t="shared" si="8"/>
        <v>406.01275543048291</v>
      </c>
      <c r="X39" s="379">
        <f t="shared" si="8"/>
        <v>235.16319579579877</v>
      </c>
      <c r="Y39" s="379">
        <f t="shared" si="8"/>
        <v>208.24856351528879</v>
      </c>
      <c r="Z39" s="379">
        <f t="shared" si="8"/>
        <v>300.12184641992854</v>
      </c>
      <c r="AA39" s="379">
        <f t="shared" si="8"/>
        <v>292.35555691731628</v>
      </c>
      <c r="AB39" s="379">
        <f t="shared" si="8"/>
        <v>389.13414918535148</v>
      </c>
      <c r="AC39" s="379">
        <f t="shared" si="8"/>
        <v>451.99220910613121</v>
      </c>
      <c r="AD39" s="379">
        <f t="shared" si="8"/>
        <v>489.63459492334158</v>
      </c>
      <c r="AE39" s="379">
        <f t="shared" si="8"/>
        <v>478.46530840758345</v>
      </c>
      <c r="AF39" s="379">
        <f t="shared" si="8"/>
        <v>518.6331555491339</v>
      </c>
      <c r="AG39" s="379">
        <f t="shared" si="8"/>
        <v>500.83890034592895</v>
      </c>
      <c r="AH39" s="379">
        <f t="shared" si="8"/>
        <v>473.9019117992172</v>
      </c>
      <c r="AI39" s="374"/>
      <c r="AJ39"/>
    </row>
    <row r="40" spans="2:36" s="392" customFormat="1" x14ac:dyDescent="0.25">
      <c r="B40" s="354" t="s">
        <v>510</v>
      </c>
      <c r="C40" s="354" t="s">
        <v>514</v>
      </c>
      <c r="D40" s="394">
        <v>311.99315737288811</v>
      </c>
      <c r="E40" s="394">
        <v>176.57578552428933</v>
      </c>
      <c r="F40" s="394">
        <v>164.90490749865756</v>
      </c>
      <c r="G40" s="394">
        <v>159.76752029761488</v>
      </c>
      <c r="H40" s="394">
        <v>206.13743693783874</v>
      </c>
      <c r="I40" s="394">
        <v>209.01390195273157</v>
      </c>
      <c r="J40" s="394">
        <v>154.29157276522574</v>
      </c>
      <c r="K40" s="394">
        <v>222.45103604247876</v>
      </c>
      <c r="L40" s="394">
        <v>208.32695238789381</v>
      </c>
      <c r="M40" s="394">
        <v>222.86416653252863</v>
      </c>
      <c r="N40" s="394">
        <v>296.73263943896347</v>
      </c>
      <c r="O40" s="394">
        <v>129.73035774468579</v>
      </c>
      <c r="P40" s="394">
        <v>381.3093364753347</v>
      </c>
      <c r="Q40" s="394">
        <v>668.33949372288464</v>
      </c>
      <c r="R40" s="394">
        <v>942.87935748355881</v>
      </c>
      <c r="S40" s="394">
        <v>1008.2799984934065</v>
      </c>
      <c r="T40" s="394">
        <v>933.46375217021262</v>
      </c>
      <c r="U40" s="394">
        <v>998.88135015273394</v>
      </c>
      <c r="V40" s="394">
        <v>935.82262879460063</v>
      </c>
      <c r="W40" s="394">
        <v>549.13107163150653</v>
      </c>
      <c r="X40" s="394">
        <v>321.0238203715428</v>
      </c>
      <c r="Y40" s="394">
        <v>276.75254410537741</v>
      </c>
      <c r="Z40" s="394">
        <v>386.5497127861413</v>
      </c>
      <c r="AA40" s="394">
        <v>382.50199324634286</v>
      </c>
      <c r="AB40" s="394">
        <v>506.54654954153824</v>
      </c>
      <c r="AC40" s="394">
        <v>572.37488494822765</v>
      </c>
      <c r="AD40" s="394">
        <v>609.04561856341809</v>
      </c>
      <c r="AE40" s="394">
        <v>577.49475922388683</v>
      </c>
      <c r="AF40" s="394">
        <v>654.91365079262584</v>
      </c>
      <c r="AG40" s="394">
        <v>634.76480199627042</v>
      </c>
      <c r="AH40" s="394">
        <v>615.39683939614019</v>
      </c>
      <c r="AI40" s="377"/>
      <c r="AJ40"/>
    </row>
    <row r="41" spans="2:36" x14ac:dyDescent="0.25">
      <c r="B41" s="360" t="s">
        <v>528</v>
      </c>
      <c r="C41" s="397" t="s">
        <v>512</v>
      </c>
      <c r="D41" s="383">
        <f t="shared" ref="D41:AH41" si="10">D40/D9*1000</f>
        <v>83.785453035950624</v>
      </c>
      <c r="E41" s="383">
        <f t="shared" si="10"/>
        <v>80.049239795579297</v>
      </c>
      <c r="F41" s="383">
        <f t="shared" si="10"/>
        <v>78.660152376892398</v>
      </c>
      <c r="G41" s="383">
        <f t="shared" si="10"/>
        <v>78.321201372912284</v>
      </c>
      <c r="H41" s="383">
        <f t="shared" si="10"/>
        <v>79.346622735604385</v>
      </c>
      <c r="I41" s="383">
        <f t="shared" si="10"/>
        <v>79.934786307913441</v>
      </c>
      <c r="J41" s="383">
        <f t="shared" si="10"/>
        <v>77.418883443346445</v>
      </c>
      <c r="K41" s="383">
        <f t="shared" si="10"/>
        <v>81.297263264796442</v>
      </c>
      <c r="L41" s="383">
        <f t="shared" si="10"/>
        <v>80.747282831611045</v>
      </c>
      <c r="M41" s="383">
        <f t="shared" si="10"/>
        <v>80.886857557691812</v>
      </c>
      <c r="N41" s="383">
        <f t="shared" si="10"/>
        <v>83.578840868636021</v>
      </c>
      <c r="O41" s="383">
        <f t="shared" si="10"/>
        <v>73.975071701542689</v>
      </c>
      <c r="P41" s="383">
        <f t="shared" si="10"/>
        <v>86.112061662363004</v>
      </c>
      <c r="Q41" s="383">
        <f t="shared" si="10"/>
        <v>89.350046852143535</v>
      </c>
      <c r="R41" s="383">
        <f t="shared" si="10"/>
        <v>91.057160712617105</v>
      </c>
      <c r="S41" s="383">
        <f t="shared" si="10"/>
        <v>91.766080472049154</v>
      </c>
      <c r="T41" s="383">
        <f t="shared" si="10"/>
        <v>91.424040839597566</v>
      </c>
      <c r="U41" s="383">
        <f t="shared" si="10"/>
        <v>90.34882930533351</v>
      </c>
      <c r="V41" s="383">
        <f t="shared" si="10"/>
        <v>89.450539372164954</v>
      </c>
      <c r="W41" s="383">
        <f t="shared" si="10"/>
        <v>87.385519308867359</v>
      </c>
      <c r="X41" s="383">
        <f t="shared" si="10"/>
        <v>87.290703339482889</v>
      </c>
      <c r="Y41" s="383">
        <f t="shared" si="10"/>
        <v>87.302212848874333</v>
      </c>
      <c r="Z41" s="383">
        <f t="shared" si="10"/>
        <v>87.517926918497494</v>
      </c>
      <c r="AA41" s="383">
        <f t="shared" si="10"/>
        <v>87.440553422473386</v>
      </c>
      <c r="AB41" s="383">
        <f t="shared" si="10"/>
        <v>87.418799765009823</v>
      </c>
      <c r="AC41" s="383">
        <f t="shared" si="10"/>
        <v>89.085351062380596</v>
      </c>
      <c r="AD41" s="383">
        <f t="shared" si="10"/>
        <v>89.318824008120984</v>
      </c>
      <c r="AE41" s="383">
        <f t="shared" si="10"/>
        <v>89.832003425373131</v>
      </c>
      <c r="AF41" s="383">
        <f t="shared" si="10"/>
        <v>88.835180612437824</v>
      </c>
      <c r="AG41" s="383">
        <f t="shared" si="10"/>
        <v>88.189341380022739</v>
      </c>
      <c r="AH41" s="383">
        <f t="shared" si="10"/>
        <v>87.89802027792328</v>
      </c>
      <c r="AI41" s="390"/>
      <c r="AJ41"/>
    </row>
    <row r="42" spans="2:36" x14ac:dyDescent="0.25">
      <c r="D42" s="391"/>
      <c r="E42" s="391"/>
      <c r="F42" s="391"/>
      <c r="G42" s="391"/>
      <c r="H42" s="391"/>
      <c r="I42" s="391"/>
      <c r="J42" s="391"/>
      <c r="K42" s="391"/>
      <c r="L42" s="391"/>
      <c r="M42" s="391"/>
      <c r="N42" s="391"/>
      <c r="O42" s="391"/>
      <c r="P42" s="391"/>
      <c r="Q42" s="391"/>
      <c r="R42" s="391"/>
      <c r="S42" s="391"/>
      <c r="T42" s="391"/>
      <c r="U42" s="391"/>
      <c r="V42" s="391"/>
      <c r="W42" s="391"/>
      <c r="X42" s="391"/>
      <c r="Y42" s="391"/>
      <c r="Z42" s="391"/>
      <c r="AA42" s="391"/>
      <c r="AB42" s="391"/>
      <c r="AC42" s="391"/>
      <c r="AD42" s="391"/>
      <c r="AE42" s="391"/>
      <c r="AF42" s="391"/>
      <c r="AG42" s="391"/>
      <c r="AH42" s="391"/>
      <c r="AI42" s="391"/>
      <c r="AJ42"/>
    </row>
    <row r="43" spans="2:36" x14ac:dyDescent="0.25">
      <c r="B43" s="348"/>
      <c r="C43" s="348" t="s">
        <v>10</v>
      </c>
      <c r="D43" s="373">
        <v>1990</v>
      </c>
      <c r="E43" s="373">
        <v>1991</v>
      </c>
      <c r="F43" s="373">
        <v>1992</v>
      </c>
      <c r="G43" s="373">
        <v>1993</v>
      </c>
      <c r="H43" s="373">
        <v>1994</v>
      </c>
      <c r="I43" s="373">
        <v>1995</v>
      </c>
      <c r="J43" s="373">
        <v>1996</v>
      </c>
      <c r="K43" s="373">
        <v>1997</v>
      </c>
      <c r="L43" s="373">
        <v>1998</v>
      </c>
      <c r="M43" s="373">
        <v>1999</v>
      </c>
      <c r="N43" s="373">
        <v>2000</v>
      </c>
      <c r="O43" s="373">
        <v>2001</v>
      </c>
      <c r="P43" s="373">
        <v>2002</v>
      </c>
      <c r="Q43" s="373">
        <v>2003</v>
      </c>
      <c r="R43" s="373">
        <v>2004</v>
      </c>
      <c r="S43" s="373">
        <v>2005</v>
      </c>
      <c r="T43" s="373">
        <v>2006</v>
      </c>
      <c r="U43" s="373">
        <v>2007</v>
      </c>
      <c r="V43" s="373">
        <v>2008</v>
      </c>
      <c r="W43" s="373">
        <v>2009</v>
      </c>
      <c r="X43" s="373">
        <v>2010</v>
      </c>
      <c r="Y43" s="373">
        <v>2011</v>
      </c>
      <c r="Z43" s="373">
        <v>2012</v>
      </c>
      <c r="AA43" s="373">
        <v>2013</v>
      </c>
      <c r="AB43" s="373">
        <v>2014</v>
      </c>
      <c r="AC43" s="373">
        <v>2015</v>
      </c>
      <c r="AD43" s="373">
        <v>2016</v>
      </c>
      <c r="AE43" s="373">
        <v>2017</v>
      </c>
      <c r="AF43" s="373">
        <v>2018</v>
      </c>
      <c r="AG43" s="373">
        <v>2019</v>
      </c>
      <c r="AH43" s="373">
        <v>2020</v>
      </c>
      <c r="AI43" s="374"/>
      <c r="AJ43"/>
    </row>
    <row r="44" spans="2:36" s="392" customFormat="1" ht="25.5" customHeight="1" x14ac:dyDescent="0.25">
      <c r="B44" s="398" t="s">
        <v>529</v>
      </c>
      <c r="C44" s="366" t="s">
        <v>517</v>
      </c>
      <c r="D44" s="399">
        <f t="shared" ref="D44:AH44" si="11">(D40-D24)/D40</f>
        <v>-2.8814410013839407E-2</v>
      </c>
      <c r="E44" s="399">
        <f t="shared" si="11"/>
        <v>-2.3334399147766305E-2</v>
      </c>
      <c r="F44" s="399">
        <f t="shared" si="11"/>
        <v>-2.1272725366638746E-2</v>
      </c>
      <c r="G44" s="399">
        <f t="shared" si="11"/>
        <v>-2.0758232323495648E-2</v>
      </c>
      <c r="H44" s="399">
        <f t="shared" si="11"/>
        <v>-2.2420585165519775E-2</v>
      </c>
      <c r="I44" s="399">
        <f t="shared" si="11"/>
        <v>-2.3290996265911613E-2</v>
      </c>
      <c r="J44" s="399">
        <f t="shared" si="11"/>
        <v>-1.9368831681911128E-2</v>
      </c>
      <c r="K44" s="399">
        <f t="shared" si="11"/>
        <v>-2.5392983758863438E-2</v>
      </c>
      <c r="L44" s="399">
        <f t="shared" si="11"/>
        <v>-2.4584624108122319E-2</v>
      </c>
      <c r="M44" s="399">
        <f t="shared" si="11"/>
        <v>-2.4797744794751927E-2</v>
      </c>
      <c r="N44" s="399">
        <f t="shared" si="11"/>
        <v>-2.8689459794352359E-2</v>
      </c>
      <c r="O44" s="399">
        <f t="shared" si="11"/>
        <v>-1.3577914168052572E-2</v>
      </c>
      <c r="P44" s="399">
        <f t="shared" si="11"/>
        <v>-3.1976241108384318E-2</v>
      </c>
      <c r="Q44" s="399">
        <f t="shared" si="11"/>
        <v>-3.6061224458999182E-2</v>
      </c>
      <c r="R44" s="399">
        <f t="shared" si="11"/>
        <v>-3.8130462517726942E-2</v>
      </c>
      <c r="S44" s="399">
        <f t="shared" si="11"/>
        <v>-2.3324546544115084E-2</v>
      </c>
      <c r="T44" s="399">
        <f t="shared" si="11"/>
        <v>-4.0981913914029333E-2</v>
      </c>
      <c r="U44" s="399">
        <f t="shared" si="11"/>
        <v>-4.2081018098275962E-2</v>
      </c>
      <c r="V44" s="399">
        <f t="shared" si="11"/>
        <v>-4.3643659540380797E-2</v>
      </c>
      <c r="W44" s="399">
        <f t="shared" si="11"/>
        <v>-3.4442621846631369E-2</v>
      </c>
      <c r="X44" s="399">
        <f t="shared" si="11"/>
        <v>-3.3886855443032861E-2</v>
      </c>
      <c r="Y44" s="399">
        <f t="shared" si="11"/>
        <v>-3.705058449848006E-2</v>
      </c>
      <c r="Z44" s="399">
        <f t="shared" si="11"/>
        <v>-4.1360392852752025E-2</v>
      </c>
      <c r="AA44" s="399">
        <f t="shared" si="11"/>
        <v>-4.0181295715227924E-2</v>
      </c>
      <c r="AB44" s="399">
        <f t="shared" si="11"/>
        <v>-4.1046297421261799E-2</v>
      </c>
      <c r="AC44" s="399">
        <f t="shared" si="11"/>
        <v>-2.705943422480166E-2</v>
      </c>
      <c r="AD44" s="399">
        <f t="shared" si="11"/>
        <v>-2.8093670847942068E-2</v>
      </c>
      <c r="AE44" s="399">
        <f t="shared" si="11"/>
        <v>-2.8823032243543094E-2</v>
      </c>
      <c r="AF44" s="399">
        <f t="shared" si="11"/>
        <v>-2.8458467091342744E-2</v>
      </c>
      <c r="AG44" s="399">
        <f t="shared" si="11"/>
        <v>-3.5431744682683057E-2</v>
      </c>
      <c r="AH44" s="399">
        <f t="shared" si="11"/>
        <v>-3.3163079308499009E-2</v>
      </c>
      <c r="AI44" s="400"/>
    </row>
    <row r="46" spans="2:36" x14ac:dyDescent="0.25">
      <c r="B46" s="348" t="s">
        <v>530</v>
      </c>
      <c r="C46" s="348" t="s">
        <v>10</v>
      </c>
      <c r="D46" s="373">
        <v>1990</v>
      </c>
      <c r="E46" s="373">
        <v>1991</v>
      </c>
      <c r="F46" s="373">
        <v>1992</v>
      </c>
      <c r="G46" s="373">
        <v>1993</v>
      </c>
      <c r="H46" s="373">
        <v>1994</v>
      </c>
      <c r="I46" s="373">
        <v>1995</v>
      </c>
      <c r="J46" s="373">
        <v>1996</v>
      </c>
      <c r="K46" s="373">
        <v>1997</v>
      </c>
      <c r="L46" s="373">
        <v>1998</v>
      </c>
      <c r="M46" s="373">
        <v>1999</v>
      </c>
      <c r="N46" s="373">
        <v>2000</v>
      </c>
      <c r="O46" s="373">
        <v>2001</v>
      </c>
      <c r="P46" s="373">
        <v>2002</v>
      </c>
      <c r="Q46" s="373">
        <v>2003</v>
      </c>
      <c r="R46" s="373">
        <v>2004</v>
      </c>
      <c r="S46" s="373">
        <v>2005</v>
      </c>
      <c r="T46" s="373">
        <v>2006</v>
      </c>
      <c r="U46" s="373">
        <v>2007</v>
      </c>
      <c r="V46" s="373">
        <v>2008</v>
      </c>
      <c r="W46" s="373">
        <v>2009</v>
      </c>
      <c r="X46" s="373">
        <v>2010</v>
      </c>
      <c r="Y46" s="373">
        <v>2011</v>
      </c>
      <c r="Z46" s="373">
        <v>2012</v>
      </c>
      <c r="AA46" s="373">
        <v>2013</v>
      </c>
      <c r="AB46" s="373">
        <v>2014</v>
      </c>
      <c r="AC46" s="373">
        <v>2015</v>
      </c>
      <c r="AD46" s="373">
        <v>2016</v>
      </c>
      <c r="AE46" s="373">
        <v>2017</v>
      </c>
      <c r="AF46" s="373">
        <v>2018</v>
      </c>
      <c r="AG46" s="373">
        <v>2019</v>
      </c>
      <c r="AH46" s="373">
        <v>2020</v>
      </c>
      <c r="AI46" s="374"/>
    </row>
    <row r="47" spans="2:36" x14ac:dyDescent="0.25">
      <c r="B47" s="389" t="s">
        <v>251</v>
      </c>
      <c r="C47" s="388" t="s">
        <v>517</v>
      </c>
      <c r="D47" s="401">
        <f t="shared" ref="D47:AE47" si="12">D4/D9</f>
        <v>7.8862734785566796E-3</v>
      </c>
      <c r="E47" s="401">
        <f t="shared" si="12"/>
        <v>1.164089159514433E-2</v>
      </c>
      <c r="F47" s="401">
        <f t="shared" si="12"/>
        <v>1.0669956125166163E-2</v>
      </c>
      <c r="G47" s="401">
        <f t="shared" si="12"/>
        <v>1.1997099485104681E-2</v>
      </c>
      <c r="H47" s="401">
        <f t="shared" si="12"/>
        <v>1.5255150657988218E-2</v>
      </c>
      <c r="I47" s="401">
        <f t="shared" si="12"/>
        <v>1.9514463990020894E-2</v>
      </c>
      <c r="J47" s="401">
        <f t="shared" si="12"/>
        <v>3.1121071473954674E-2</v>
      </c>
      <c r="K47" s="401">
        <f t="shared" si="12"/>
        <v>2.2852218783499658E-2</v>
      </c>
      <c r="L47" s="401">
        <f t="shared" si="12"/>
        <v>2.6530053449847296E-2</v>
      </c>
      <c r="M47" s="401">
        <f t="shared" si="12"/>
        <v>2.91828160426429E-2</v>
      </c>
      <c r="N47" s="401">
        <f t="shared" si="12"/>
        <v>1.9664969348374948E-2</v>
      </c>
      <c r="O47" s="401">
        <f t="shared" si="12"/>
        <v>4.3973316221145781E-2</v>
      </c>
      <c r="P47" s="401">
        <f t="shared" si="12"/>
        <v>1.3746865223258142E-2</v>
      </c>
      <c r="Q47" s="401">
        <f t="shared" si="12"/>
        <v>6.5028858027779395E-3</v>
      </c>
      <c r="R47" s="401">
        <f t="shared" si="12"/>
        <v>3.4957641242615986E-3</v>
      </c>
      <c r="S47" s="401">
        <f t="shared" si="12"/>
        <v>1.1000359594700878E-2</v>
      </c>
      <c r="T47" s="401">
        <f t="shared" si="12"/>
        <v>6.4141782627613903E-3</v>
      </c>
      <c r="U47" s="401">
        <f t="shared" si="12"/>
        <v>9.283797115770643E-3</v>
      </c>
      <c r="V47" s="401">
        <f t="shared" si="12"/>
        <v>4.4420694016199845E-3</v>
      </c>
      <c r="W47" s="401">
        <f t="shared" si="12"/>
        <v>1.3518475422529127E-2</v>
      </c>
      <c r="X47" s="401">
        <f t="shared" si="12"/>
        <v>1.7702856251466937E-2</v>
      </c>
      <c r="Y47" s="401">
        <f t="shared" si="12"/>
        <v>1.837143055572199E-2</v>
      </c>
      <c r="Z47" s="401">
        <f t="shared" si="12"/>
        <v>1.4863460752023296E-2</v>
      </c>
      <c r="AA47" s="401">
        <f t="shared" si="12"/>
        <v>1.8701910310321736E-2</v>
      </c>
      <c r="AB47" s="401">
        <f t="shared" si="12"/>
        <v>1.3620060856958903E-2</v>
      </c>
      <c r="AC47" s="401">
        <f t="shared" si="12"/>
        <v>8.9339886588211716E-3</v>
      </c>
      <c r="AD47" s="401">
        <f t="shared" si="12"/>
        <v>9.087346836089704E-3</v>
      </c>
      <c r="AE47" s="401">
        <f t="shared" si="12"/>
        <v>1.0615803178687034E-2</v>
      </c>
      <c r="AF47" s="401">
        <f>AF4/AF9</f>
        <v>1.2272638141041056E-2</v>
      </c>
      <c r="AG47" s="401">
        <f>AG4/AG9</f>
        <v>1.2583674840227569E-2</v>
      </c>
      <c r="AH47" s="401">
        <f>AH4/AH9</f>
        <v>1.3195294954712654E-2</v>
      </c>
      <c r="AI47" s="402"/>
    </row>
    <row r="48" spans="2:36" x14ac:dyDescent="0.25">
      <c r="B48" s="389" t="s">
        <v>256</v>
      </c>
      <c r="C48" s="388" t="s">
        <v>517</v>
      </c>
      <c r="D48" s="401">
        <f t="shared" ref="D48:AH48" si="13">D5/D9</f>
        <v>0.19682867803767068</v>
      </c>
      <c r="E48" s="401">
        <f t="shared" si="13"/>
        <v>0.26592310789344198</v>
      </c>
      <c r="F48" s="401">
        <f t="shared" si="13"/>
        <v>0.33673172257028755</v>
      </c>
      <c r="G48" s="401">
        <f t="shared" si="13"/>
        <v>0.35335293736256312</v>
      </c>
      <c r="H48" s="401">
        <f t="shared" si="13"/>
        <v>0.35467067719677836</v>
      </c>
      <c r="I48" s="401">
        <f t="shared" si="13"/>
        <v>0.32810419521259676</v>
      </c>
      <c r="J48" s="401">
        <f t="shared" si="13"/>
        <v>0.40299745822860916</v>
      </c>
      <c r="K48" s="401">
        <f t="shared" si="13"/>
        <v>0.32175941419700943</v>
      </c>
      <c r="L48" s="401">
        <f t="shared" si="13"/>
        <v>0.33745330905230503</v>
      </c>
      <c r="M48" s="401">
        <f t="shared" si="13"/>
        <v>0.33727830064720238</v>
      </c>
      <c r="N48" s="401">
        <f t="shared" si="13"/>
        <v>0.27908780819177392</v>
      </c>
      <c r="O48" s="401">
        <f t="shared" si="13"/>
        <v>0.51872455512327542</v>
      </c>
      <c r="P48" s="401">
        <f t="shared" si="13"/>
        <v>0.16033030875607868</v>
      </c>
      <c r="Q48" s="401">
        <f t="shared" si="13"/>
        <v>7.4299304829598192E-2</v>
      </c>
      <c r="R48" s="401">
        <f t="shared" si="13"/>
        <v>4.3875189681376769E-2</v>
      </c>
      <c r="S48" s="401">
        <f t="shared" si="13"/>
        <v>4.2493722982018818E-2</v>
      </c>
      <c r="T48" s="401">
        <f t="shared" si="13"/>
        <v>3.0499960559030127E-2</v>
      </c>
      <c r="U48" s="401">
        <f t="shared" si="13"/>
        <v>6.4602497363354883E-2</v>
      </c>
      <c r="V48" s="401">
        <f t="shared" si="13"/>
        <v>3.4661100565848625E-2</v>
      </c>
      <c r="W48" s="401">
        <f t="shared" si="13"/>
        <v>7.9631476703050402E-2</v>
      </c>
      <c r="X48" s="401">
        <f t="shared" si="13"/>
        <v>0.10288022423390665</v>
      </c>
      <c r="Y48" s="401">
        <f t="shared" si="13"/>
        <v>3.1762617056117541E-2</v>
      </c>
      <c r="Z48" s="401">
        <f t="shared" si="13"/>
        <v>2.0144989768918608E-2</v>
      </c>
      <c r="AA48" s="401">
        <f t="shared" si="13"/>
        <v>4.513144148914626E-2</v>
      </c>
      <c r="AB48" s="401">
        <f t="shared" si="13"/>
        <v>2.5545416733618594E-2</v>
      </c>
      <c r="AC48" s="401">
        <f t="shared" si="13"/>
        <v>2.2957084753118591E-2</v>
      </c>
      <c r="AD48" s="401">
        <f t="shared" si="13"/>
        <v>1.9604921767929471E-2</v>
      </c>
      <c r="AE48" s="401">
        <f t="shared" si="13"/>
        <v>0</v>
      </c>
      <c r="AF48" s="401">
        <f t="shared" si="13"/>
        <v>0</v>
      </c>
      <c r="AG48" s="401">
        <f t="shared" si="13"/>
        <v>0</v>
      </c>
      <c r="AH48" s="401">
        <f t="shared" si="13"/>
        <v>0</v>
      </c>
      <c r="AI48" s="402"/>
    </row>
    <row r="49" spans="2:35" x14ac:dyDescent="0.25">
      <c r="B49" s="389" t="s">
        <v>246</v>
      </c>
      <c r="C49" s="388" t="s">
        <v>517</v>
      </c>
      <c r="D49" s="401">
        <f t="shared" ref="D49:AH49" si="14">D6/D9</f>
        <v>8.3984680317319704E-2</v>
      </c>
      <c r="E49" s="401">
        <f t="shared" si="14"/>
        <v>9.9314144172374968E-2</v>
      </c>
      <c r="F49" s="401">
        <f t="shared" si="14"/>
        <v>9.7420477091616275E-2</v>
      </c>
      <c r="G49" s="401">
        <f t="shared" si="14"/>
        <v>0.10012790808899444</v>
      </c>
      <c r="H49" s="401">
        <f t="shared" si="14"/>
        <v>7.9705757736469471E-2</v>
      </c>
      <c r="I49" s="401">
        <f t="shared" si="14"/>
        <v>7.4583346087926633E-2</v>
      </c>
      <c r="J49" s="401">
        <f t="shared" si="14"/>
        <v>9.1029851506154544E-2</v>
      </c>
      <c r="K49" s="401">
        <f t="shared" si="14"/>
        <v>6.3589647633750454E-2</v>
      </c>
      <c r="L49" s="401">
        <f t="shared" si="14"/>
        <v>6.9665954888813608E-2</v>
      </c>
      <c r="M49" s="401">
        <f t="shared" si="14"/>
        <v>6.4909012117232809E-2</v>
      </c>
      <c r="N49" s="401">
        <f t="shared" si="14"/>
        <v>5.1917318306103383E-2</v>
      </c>
      <c r="O49" s="401">
        <f t="shared" si="14"/>
        <v>6.6868260048955616E-2</v>
      </c>
      <c r="P49" s="401">
        <f t="shared" si="14"/>
        <v>2.3032397221177531E-2</v>
      </c>
      <c r="Q49" s="401">
        <f t="shared" si="14"/>
        <v>1.2224817125667928E-2</v>
      </c>
      <c r="R49" s="401">
        <f t="shared" si="14"/>
        <v>8.0854039763509356E-3</v>
      </c>
      <c r="S49" s="401">
        <f t="shared" si="14"/>
        <v>1.3264398070191096E-2</v>
      </c>
      <c r="T49" s="401">
        <f t="shared" si="14"/>
        <v>9.3958885154373818E-3</v>
      </c>
      <c r="U49" s="401">
        <f t="shared" si="14"/>
        <v>5.7306642494734088E-3</v>
      </c>
      <c r="V49" s="401">
        <f t="shared" si="14"/>
        <v>2.2604182693690147E-3</v>
      </c>
      <c r="W49" s="401">
        <f t="shared" si="14"/>
        <v>9.0702611618427523E-3</v>
      </c>
      <c r="X49" s="401">
        <f t="shared" si="14"/>
        <v>1.2562778030466668E-2</v>
      </c>
      <c r="Y49" s="401">
        <f t="shared" si="14"/>
        <v>1.0324964961341863E-2</v>
      </c>
      <c r="Z49" s="401">
        <f t="shared" si="14"/>
        <v>1.1207386613520892E-2</v>
      </c>
      <c r="AA49" s="401">
        <f t="shared" si="14"/>
        <v>7.29664996686672E-3</v>
      </c>
      <c r="AB49" s="401">
        <f t="shared" si="14"/>
        <v>6.5739124775857881E-3</v>
      </c>
      <c r="AC49" s="401">
        <f t="shared" si="14"/>
        <v>6.622208942250035E-3</v>
      </c>
      <c r="AD49" s="401">
        <f t="shared" si="14"/>
        <v>9.775407880507226E-3</v>
      </c>
      <c r="AE49" s="401">
        <f t="shared" si="14"/>
        <v>9.3356718519249024E-3</v>
      </c>
      <c r="AF49" s="401">
        <f t="shared" si="14"/>
        <v>1.4289592159037011E-2</v>
      </c>
      <c r="AG49" s="401">
        <f t="shared" si="14"/>
        <v>1.4983052436883191E-2</v>
      </c>
      <c r="AH49" s="401">
        <f t="shared" si="14"/>
        <v>1.4095002450975811E-2</v>
      </c>
      <c r="AI49" s="402"/>
    </row>
    <row r="50" spans="2:35" x14ac:dyDescent="0.25">
      <c r="B50" s="389" t="s">
        <v>290</v>
      </c>
      <c r="C50" s="388" t="s">
        <v>517</v>
      </c>
      <c r="D50" s="401">
        <f t="shared" ref="D50:AH50" si="15">D7/D9</f>
        <v>0.18175643310052064</v>
      </c>
      <c r="E50" s="401">
        <f t="shared" si="15"/>
        <v>0.27877741190307009</v>
      </c>
      <c r="F50" s="401">
        <f t="shared" si="15"/>
        <v>0.28947901247339175</v>
      </c>
      <c r="G50" s="401">
        <f t="shared" si="15"/>
        <v>0.28628500457546563</v>
      </c>
      <c r="H50" s="401">
        <f t="shared" si="15"/>
        <v>0.26124312038980047</v>
      </c>
      <c r="I50" s="401">
        <f t="shared" si="15"/>
        <v>0.25826158868932014</v>
      </c>
      <c r="J50" s="401">
        <f t="shared" si="15"/>
        <v>0.28005247873067785</v>
      </c>
      <c r="K50" s="401">
        <f t="shared" si="15"/>
        <v>0.20933725404538639</v>
      </c>
      <c r="L50" s="401">
        <f t="shared" si="15"/>
        <v>0.2097899933238864</v>
      </c>
      <c r="M50" s="401">
        <f t="shared" si="15"/>
        <v>0.20718319832520721</v>
      </c>
      <c r="N50" s="401">
        <f t="shared" si="15"/>
        <v>0.15488390713254879</v>
      </c>
      <c r="O50" s="401">
        <f t="shared" si="15"/>
        <v>0.37043386860662314</v>
      </c>
      <c r="P50" s="401">
        <f t="shared" si="15"/>
        <v>0.18237285775470677</v>
      </c>
      <c r="Q50" s="401">
        <f t="shared" si="15"/>
        <v>0.1216862153910344</v>
      </c>
      <c r="R50" s="401">
        <f t="shared" si="15"/>
        <v>7.355841294429831E-2</v>
      </c>
      <c r="S50" s="401">
        <f t="shared" si="15"/>
        <v>8.553371716376168E-2</v>
      </c>
      <c r="T50" s="401">
        <f t="shared" si="15"/>
        <v>5.2510950997739142E-2</v>
      </c>
      <c r="U50" s="401">
        <f t="shared" si="15"/>
        <v>6.9055116246224554E-2</v>
      </c>
      <c r="V50" s="401">
        <f t="shared" si="15"/>
        <v>0.13920291689109043</v>
      </c>
      <c r="W50" s="401">
        <f t="shared" si="15"/>
        <v>0.20709451530728085</v>
      </c>
      <c r="X50" s="401">
        <f t="shared" si="15"/>
        <v>0.18367709502325888</v>
      </c>
      <c r="Y50" s="401">
        <f t="shared" si="15"/>
        <v>0.23501167168117698</v>
      </c>
      <c r="Z50" s="401">
        <f t="shared" si="15"/>
        <v>0.22185231852063342</v>
      </c>
      <c r="AA50" s="401">
        <f t="shared" si="15"/>
        <v>0.20978872676148522</v>
      </c>
      <c r="AB50" s="401">
        <f t="shared" si="15"/>
        <v>0.23097022034670997</v>
      </c>
      <c r="AC50" s="401">
        <f t="shared" si="15"/>
        <v>0.21735462561267699</v>
      </c>
      <c r="AD50" s="401">
        <f t="shared" si="15"/>
        <v>0.20123561162567838</v>
      </c>
      <c r="AE50" s="401">
        <f t="shared" si="15"/>
        <v>0.19170316967156617</v>
      </c>
      <c r="AF50" s="401">
        <f t="shared" si="15"/>
        <v>0.22781900926786772</v>
      </c>
      <c r="AG50" s="401">
        <f t="shared" si="15"/>
        <v>0.22856398772340619</v>
      </c>
      <c r="AH50" s="401">
        <f t="shared" si="15"/>
        <v>0.25061295168314907</v>
      </c>
      <c r="AI50" s="402"/>
    </row>
    <row r="51" spans="2:35" x14ac:dyDescent="0.25">
      <c r="B51" s="389" t="s">
        <v>287</v>
      </c>
      <c r="C51" s="388" t="s">
        <v>517</v>
      </c>
      <c r="D51" s="401">
        <f t="shared" ref="D51:AH51" si="16">D8/D9</f>
        <v>0.52954393506593223</v>
      </c>
      <c r="E51" s="401">
        <f t="shared" si="16"/>
        <v>0.34434444443596868</v>
      </c>
      <c r="F51" s="401">
        <f t="shared" si="16"/>
        <v>0.26569883173953823</v>
      </c>
      <c r="G51" s="401">
        <f t="shared" si="16"/>
        <v>0.24823705048787209</v>
      </c>
      <c r="H51" s="401">
        <f t="shared" si="16"/>
        <v>0.28912529401896347</v>
      </c>
      <c r="I51" s="401">
        <f t="shared" si="16"/>
        <v>0.31953640602013555</v>
      </c>
      <c r="J51" s="401">
        <f t="shared" si="16"/>
        <v>0.1947991400606037</v>
      </c>
      <c r="K51" s="401">
        <f t="shared" si="16"/>
        <v>0.38246146534035402</v>
      </c>
      <c r="L51" s="401">
        <f t="shared" si="16"/>
        <v>0.35656068928514767</v>
      </c>
      <c r="M51" s="401">
        <f t="shared" si="16"/>
        <v>0.36144667286771476</v>
      </c>
      <c r="N51" s="401">
        <f t="shared" si="16"/>
        <v>0.49444599702119885</v>
      </c>
      <c r="O51" s="401">
        <f t="shared" si="16"/>
        <v>0</v>
      </c>
      <c r="P51" s="401">
        <f t="shared" si="16"/>
        <v>0.62051757104477889</v>
      </c>
      <c r="Q51" s="401">
        <f t="shared" si="16"/>
        <v>0.78528677685092152</v>
      </c>
      <c r="R51" s="401">
        <f t="shared" si="16"/>
        <v>0.87098522927371236</v>
      </c>
      <c r="S51" s="401">
        <f t="shared" si="16"/>
        <v>0.8477078021893274</v>
      </c>
      <c r="T51" s="401">
        <f t="shared" si="16"/>
        <v>0.90117902166503194</v>
      </c>
      <c r="U51" s="401">
        <f t="shared" si="16"/>
        <v>0.85132792502517662</v>
      </c>
      <c r="V51" s="401">
        <f t="shared" si="16"/>
        <v>0.81943349487207184</v>
      </c>
      <c r="W51" s="401">
        <f t="shared" si="16"/>
        <v>0.6906852714052969</v>
      </c>
      <c r="X51" s="401">
        <f t="shared" si="16"/>
        <v>0.68317704646090083</v>
      </c>
      <c r="Y51" s="401">
        <f t="shared" si="16"/>
        <v>0.70452931574564159</v>
      </c>
      <c r="Z51" s="401">
        <f t="shared" si="16"/>
        <v>0.73193184434490388</v>
      </c>
      <c r="AA51" s="401">
        <f t="shared" si="16"/>
        <v>0.71908127147218015</v>
      </c>
      <c r="AB51" s="401">
        <f t="shared" si="16"/>
        <v>0.7232903895851267</v>
      </c>
      <c r="AC51" s="401">
        <f t="shared" si="16"/>
        <v>0.74413209203313324</v>
      </c>
      <c r="AD51" s="401">
        <f t="shared" si="16"/>
        <v>0.76029671188979531</v>
      </c>
      <c r="AE51" s="401">
        <f t="shared" si="16"/>
        <v>0.7883453552978219</v>
      </c>
      <c r="AF51" s="401">
        <f t="shared" si="16"/>
        <v>0.74561876043205422</v>
      </c>
      <c r="AG51" s="401">
        <f t="shared" si="16"/>
        <v>0.74386928499948302</v>
      </c>
      <c r="AH51" s="401">
        <f t="shared" si="16"/>
        <v>0.72209675091116243</v>
      </c>
      <c r="AI51" s="402"/>
    </row>
    <row r="73" spans="3:35" s="403" customFormat="1" x14ac:dyDescent="0.25">
      <c r="C73" s="388"/>
    </row>
    <row r="75" spans="3:35" s="403" customFormat="1" x14ac:dyDescent="0.25">
      <c r="C75" s="388"/>
      <c r="D75" s="402"/>
      <c r="E75" s="402"/>
      <c r="F75" s="402"/>
      <c r="G75" s="402"/>
      <c r="H75" s="402"/>
      <c r="I75" s="402"/>
      <c r="J75" s="402"/>
      <c r="K75" s="402"/>
      <c r="L75" s="402"/>
      <c r="M75" s="402"/>
      <c r="N75" s="402"/>
      <c r="O75" s="402"/>
      <c r="P75" s="402"/>
      <c r="Q75" s="402"/>
      <c r="R75" s="402"/>
      <c r="S75" s="402"/>
      <c r="T75" s="402"/>
      <c r="U75" s="402"/>
      <c r="V75" s="402"/>
      <c r="W75" s="402"/>
      <c r="X75" s="402"/>
      <c r="Y75" s="402"/>
      <c r="Z75" s="402"/>
      <c r="AA75" s="402"/>
      <c r="AB75" s="402"/>
      <c r="AC75" s="402"/>
      <c r="AD75" s="402"/>
      <c r="AE75" s="402"/>
      <c r="AF75" s="402"/>
      <c r="AG75" s="402"/>
      <c r="AH75" s="402"/>
      <c r="AI75" s="402"/>
    </row>
    <row r="76" spans="3:35" s="403" customFormat="1" x14ac:dyDescent="0.25">
      <c r="C76" s="388"/>
      <c r="D76" s="402"/>
      <c r="E76" s="402"/>
      <c r="F76" s="402"/>
      <c r="G76" s="402"/>
      <c r="H76" s="402"/>
      <c r="I76" s="402"/>
      <c r="J76" s="402"/>
      <c r="K76" s="402"/>
      <c r="L76" s="402"/>
      <c r="M76" s="402"/>
      <c r="N76" s="402"/>
      <c r="O76" s="402"/>
      <c r="P76" s="402"/>
      <c r="Q76" s="402"/>
      <c r="R76" s="402"/>
      <c r="S76" s="402"/>
      <c r="T76" s="402"/>
      <c r="U76" s="402"/>
      <c r="V76" s="402"/>
      <c r="W76" s="402"/>
      <c r="X76" s="402"/>
      <c r="Y76" s="402"/>
      <c r="Z76" s="402"/>
      <c r="AA76" s="402"/>
      <c r="AB76" s="402"/>
      <c r="AC76" s="402"/>
      <c r="AD76" s="402"/>
      <c r="AE76" s="402"/>
      <c r="AF76" s="402"/>
      <c r="AG76" s="402"/>
      <c r="AH76" s="402"/>
      <c r="AI76" s="402"/>
    </row>
    <row r="77" spans="3:35" s="403" customFormat="1" x14ac:dyDescent="0.25">
      <c r="C77" s="388"/>
      <c r="D77" s="402"/>
      <c r="E77" s="402"/>
      <c r="F77" s="402"/>
      <c r="G77" s="402"/>
      <c r="H77" s="402"/>
      <c r="I77" s="402"/>
      <c r="J77" s="402"/>
      <c r="K77" s="402"/>
      <c r="L77" s="402"/>
      <c r="M77" s="402"/>
      <c r="N77" s="402"/>
      <c r="O77" s="402"/>
      <c r="P77" s="402"/>
      <c r="Q77" s="402"/>
      <c r="R77" s="402"/>
      <c r="S77" s="402"/>
      <c r="T77" s="402"/>
      <c r="U77" s="402"/>
      <c r="V77" s="402"/>
      <c r="W77" s="402"/>
      <c r="X77" s="402"/>
      <c r="Y77" s="402"/>
      <c r="Z77" s="402"/>
      <c r="AA77" s="402"/>
      <c r="AB77" s="402"/>
      <c r="AC77" s="402"/>
      <c r="AD77" s="402"/>
      <c r="AE77" s="402"/>
      <c r="AF77" s="402"/>
      <c r="AG77" s="402"/>
      <c r="AH77" s="402"/>
      <c r="AI77" s="402"/>
    </row>
  </sheetData>
  <printOptions horizontalCentered="1" verticalCentered="1"/>
  <pageMargins left="0.19685039370078741" right="0.27559055118110237" top="0.31496062992125984" bottom="0.23622047244094491" header="0.19685039370078741" footer="0.15748031496062992"/>
  <pageSetup paperSize="9" scale="74"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51AB11-4594-4585-914F-ED7BF987B583}">
  <dimension ref="B1:AG37"/>
  <sheetViews>
    <sheetView zoomScale="75" zoomScaleNormal="75" workbookViewId="0">
      <selection activeCell="A30" sqref="A30:XFD30"/>
    </sheetView>
  </sheetViews>
  <sheetFormatPr defaultRowHeight="15" x14ac:dyDescent="0.25"/>
  <cols>
    <col min="1" max="1" width="5.7109375" style="32" customWidth="1"/>
    <col min="2" max="2" width="33.7109375" style="32" customWidth="1"/>
    <col min="3" max="33" width="8.5703125" style="32" customWidth="1"/>
    <col min="34" max="16384" width="9.140625" style="32"/>
  </cols>
  <sheetData>
    <row r="1" spans="2:33" x14ac:dyDescent="0.25">
      <c r="B1" s="31" t="s">
        <v>72</v>
      </c>
    </row>
    <row r="3" spans="2:33" x14ac:dyDescent="0.25">
      <c r="B3" s="33" t="s">
        <v>73</v>
      </c>
      <c r="C3" s="34">
        <v>1990</v>
      </c>
      <c r="D3" s="34">
        <v>1991</v>
      </c>
      <c r="E3" s="34">
        <v>1992</v>
      </c>
      <c r="F3" s="34">
        <v>1993</v>
      </c>
      <c r="G3" s="34">
        <v>1994</v>
      </c>
      <c r="H3" s="34">
        <v>1995</v>
      </c>
      <c r="I3" s="34">
        <v>1996</v>
      </c>
      <c r="J3" s="34">
        <v>1997</v>
      </c>
      <c r="K3" s="34">
        <v>1998</v>
      </c>
      <c r="L3" s="34">
        <v>1999</v>
      </c>
      <c r="M3" s="34">
        <v>2000</v>
      </c>
      <c r="N3" s="34">
        <v>2001</v>
      </c>
      <c r="O3" s="34">
        <v>2002</v>
      </c>
      <c r="P3" s="34">
        <v>2003</v>
      </c>
      <c r="Q3" s="34">
        <v>2004</v>
      </c>
      <c r="R3" s="34">
        <v>2005</v>
      </c>
      <c r="S3" s="34">
        <v>2006</v>
      </c>
      <c r="T3" s="34">
        <v>2007</v>
      </c>
      <c r="U3" s="34">
        <v>2008</v>
      </c>
      <c r="V3" s="34">
        <v>2009</v>
      </c>
      <c r="W3" s="34">
        <v>2010</v>
      </c>
      <c r="X3" s="34">
        <v>2011</v>
      </c>
      <c r="Y3" s="34">
        <v>2012</v>
      </c>
      <c r="Z3" s="34">
        <v>2013</v>
      </c>
      <c r="AA3" s="34">
        <v>2014</v>
      </c>
      <c r="AB3" s="34">
        <v>2015</v>
      </c>
      <c r="AC3" s="34">
        <v>2016</v>
      </c>
      <c r="AD3" s="34">
        <v>2017</v>
      </c>
      <c r="AE3" s="34">
        <v>2018</v>
      </c>
      <c r="AF3" s="34">
        <v>2019</v>
      </c>
      <c r="AG3" s="34">
        <v>2020</v>
      </c>
    </row>
    <row r="4" spans="2:33" x14ac:dyDescent="0.25">
      <c r="B4" s="32" t="s">
        <v>75</v>
      </c>
      <c r="C4" s="35">
        <v>6058</v>
      </c>
      <c r="D4" s="35">
        <v>5494</v>
      </c>
      <c r="E4" s="35">
        <v>5447</v>
      </c>
      <c r="F4" s="35">
        <v>4684</v>
      </c>
      <c r="G4" s="35">
        <v>4868</v>
      </c>
      <c r="H4" s="35">
        <v>5724</v>
      </c>
      <c r="I4" s="35">
        <v>6125</v>
      </c>
      <c r="J4" s="35">
        <v>6435</v>
      </c>
      <c r="K4" s="35">
        <v>7113</v>
      </c>
      <c r="L4" s="35">
        <v>8056</v>
      </c>
      <c r="M4" s="35">
        <v>8717</v>
      </c>
      <c r="N4" s="35">
        <v>8661</v>
      </c>
      <c r="O4" s="35">
        <v>8583</v>
      </c>
      <c r="P4" s="35">
        <v>8909</v>
      </c>
      <c r="Q4" s="35">
        <v>9101</v>
      </c>
      <c r="R4" s="35">
        <v>9904</v>
      </c>
      <c r="S4" s="35">
        <v>10361</v>
      </c>
      <c r="T4" s="35">
        <v>10810</v>
      </c>
      <c r="U4" s="35">
        <v>9635</v>
      </c>
      <c r="V4" s="35">
        <v>7855</v>
      </c>
      <c r="W4" s="35">
        <v>6123</v>
      </c>
      <c r="X4" s="35">
        <v>3400</v>
      </c>
      <c r="Y4" s="35">
        <v>2245</v>
      </c>
      <c r="Z4" s="35">
        <v>2160</v>
      </c>
      <c r="AA4" s="35">
        <v>2106</v>
      </c>
      <c r="AB4" s="35">
        <v>2048</v>
      </c>
      <c r="AC4" s="35">
        <v>2196</v>
      </c>
      <c r="AD4" s="35">
        <v>2162</v>
      </c>
      <c r="AE4" s="35">
        <v>2062</v>
      </c>
      <c r="AF4" s="35">
        <v>2037</v>
      </c>
      <c r="AG4" s="35">
        <v>1844</v>
      </c>
    </row>
    <row r="5" spans="2:33" x14ac:dyDescent="0.25">
      <c r="B5" s="32" t="s">
        <v>76</v>
      </c>
      <c r="C5" s="35">
        <v>2254</v>
      </c>
      <c r="D5" s="35">
        <v>2044</v>
      </c>
      <c r="E5" s="35">
        <v>2026</v>
      </c>
      <c r="F5" s="35">
        <v>1743</v>
      </c>
      <c r="G5" s="35">
        <v>1811</v>
      </c>
      <c r="H5" s="35">
        <v>2130</v>
      </c>
      <c r="I5" s="35">
        <v>2279</v>
      </c>
      <c r="J5" s="35">
        <v>2394</v>
      </c>
      <c r="K5" s="35">
        <v>2646</v>
      </c>
      <c r="L5" s="35">
        <v>2997</v>
      </c>
      <c r="M5" s="35">
        <v>3243</v>
      </c>
      <c r="N5" s="35">
        <v>3222</v>
      </c>
      <c r="O5" s="35">
        <v>3193</v>
      </c>
      <c r="P5" s="35">
        <v>3314</v>
      </c>
      <c r="Q5" s="35">
        <v>3291</v>
      </c>
      <c r="R5" s="35">
        <v>3547</v>
      </c>
      <c r="S5" s="35">
        <v>3652</v>
      </c>
      <c r="T5" s="35">
        <v>4625</v>
      </c>
      <c r="U5" s="35">
        <v>3908</v>
      </c>
      <c r="V5" s="35">
        <v>2869</v>
      </c>
      <c r="W5" s="35">
        <v>1840</v>
      </c>
      <c r="X5" s="35">
        <v>844</v>
      </c>
      <c r="Y5" s="35">
        <v>887</v>
      </c>
      <c r="Z5" s="35">
        <v>1861</v>
      </c>
      <c r="AA5" s="35">
        <v>1368</v>
      </c>
      <c r="AB5" s="35">
        <v>1555</v>
      </c>
      <c r="AC5" s="35">
        <v>1376</v>
      </c>
      <c r="AD5" s="35">
        <v>2227</v>
      </c>
      <c r="AE5" s="35">
        <v>1612</v>
      </c>
      <c r="AF5" s="35">
        <v>2283</v>
      </c>
      <c r="AG5" s="35">
        <v>2325</v>
      </c>
    </row>
    <row r="6" spans="2:33" x14ac:dyDescent="0.25">
      <c r="B6" s="32" t="s">
        <v>77</v>
      </c>
      <c r="C6" s="35">
        <v>1322</v>
      </c>
      <c r="D6" s="35">
        <v>1199</v>
      </c>
      <c r="E6" s="35">
        <v>1188</v>
      </c>
      <c r="F6" s="35">
        <v>1022</v>
      </c>
      <c r="G6" s="35">
        <v>1062</v>
      </c>
      <c r="H6" s="35">
        <v>1249</v>
      </c>
      <c r="I6" s="35">
        <v>1336</v>
      </c>
      <c r="J6" s="35">
        <v>1404</v>
      </c>
      <c r="K6" s="35">
        <v>1552</v>
      </c>
      <c r="L6" s="35">
        <v>1758</v>
      </c>
      <c r="M6" s="35">
        <v>1902</v>
      </c>
      <c r="N6" s="35">
        <v>1890</v>
      </c>
      <c r="O6" s="35">
        <v>1873</v>
      </c>
      <c r="P6" s="35">
        <v>1944</v>
      </c>
      <c r="Q6" s="35">
        <v>1409</v>
      </c>
      <c r="R6" s="35">
        <v>2822</v>
      </c>
      <c r="S6" s="35">
        <v>2908</v>
      </c>
      <c r="T6" s="35">
        <v>2361</v>
      </c>
      <c r="U6" s="35">
        <v>1922</v>
      </c>
      <c r="V6" s="35">
        <v>1402</v>
      </c>
      <c r="W6" s="35">
        <v>1093</v>
      </c>
      <c r="X6" s="35">
        <v>844</v>
      </c>
      <c r="Y6" s="35">
        <v>796</v>
      </c>
      <c r="Z6" s="35">
        <v>852</v>
      </c>
      <c r="AA6" s="35">
        <v>783</v>
      </c>
      <c r="AB6" s="35">
        <v>681</v>
      </c>
      <c r="AC6" s="35">
        <v>656</v>
      </c>
      <c r="AD6" s="35">
        <v>690</v>
      </c>
      <c r="AE6" s="35">
        <v>567</v>
      </c>
      <c r="AF6" s="35">
        <v>585</v>
      </c>
      <c r="AG6" s="35">
        <v>424</v>
      </c>
    </row>
    <row r="7" spans="2:33" x14ac:dyDescent="0.25">
      <c r="B7" s="32" t="s">
        <v>78</v>
      </c>
      <c r="C7" s="35">
        <v>1123</v>
      </c>
      <c r="D7" s="35">
        <v>1019</v>
      </c>
      <c r="E7" s="35">
        <v>1010</v>
      </c>
      <c r="F7" s="35">
        <v>869</v>
      </c>
      <c r="G7" s="35">
        <v>903</v>
      </c>
      <c r="H7" s="35">
        <v>1061</v>
      </c>
      <c r="I7" s="35">
        <v>1136</v>
      </c>
      <c r="J7" s="35">
        <v>1193</v>
      </c>
      <c r="K7" s="35">
        <v>1319</v>
      </c>
      <c r="L7" s="35">
        <v>1494</v>
      </c>
      <c r="M7" s="35">
        <v>1616</v>
      </c>
      <c r="N7" s="35">
        <v>1606</v>
      </c>
      <c r="O7" s="35">
        <v>1591</v>
      </c>
      <c r="P7" s="35">
        <v>1652</v>
      </c>
      <c r="Q7" s="35">
        <v>1771</v>
      </c>
      <c r="R7" s="35">
        <v>1589</v>
      </c>
      <c r="S7" s="35">
        <v>1578</v>
      </c>
      <c r="T7" s="35">
        <v>1786</v>
      </c>
      <c r="U7" s="35">
        <v>1818</v>
      </c>
      <c r="V7" s="35">
        <v>1548</v>
      </c>
      <c r="W7" s="35">
        <v>1738</v>
      </c>
      <c r="X7" s="35">
        <v>1249</v>
      </c>
      <c r="Y7" s="35">
        <v>43</v>
      </c>
      <c r="Z7" s="35">
        <v>19</v>
      </c>
      <c r="AA7" s="35">
        <v>1</v>
      </c>
      <c r="AB7" s="35">
        <v>6</v>
      </c>
      <c r="AC7" s="35">
        <v>0</v>
      </c>
      <c r="AD7" s="35">
        <v>0</v>
      </c>
      <c r="AE7" s="35">
        <v>0</v>
      </c>
      <c r="AF7" s="35">
        <v>0</v>
      </c>
      <c r="AG7" s="35">
        <v>0</v>
      </c>
    </row>
    <row r="8" spans="2:33" x14ac:dyDescent="0.25">
      <c r="B8" s="32" t="s">
        <v>79</v>
      </c>
      <c r="C8" s="35">
        <v>494</v>
      </c>
      <c r="D8" s="35">
        <v>448</v>
      </c>
      <c r="E8" s="35">
        <v>444</v>
      </c>
      <c r="F8" s="35">
        <v>382</v>
      </c>
      <c r="G8" s="35">
        <v>397</v>
      </c>
      <c r="H8" s="35">
        <v>467</v>
      </c>
      <c r="I8" s="35">
        <v>500</v>
      </c>
      <c r="J8" s="35">
        <v>525</v>
      </c>
      <c r="K8" s="35">
        <v>580</v>
      </c>
      <c r="L8" s="35">
        <v>657</v>
      </c>
      <c r="M8" s="35">
        <v>711</v>
      </c>
      <c r="N8" s="35">
        <v>706</v>
      </c>
      <c r="O8" s="35">
        <v>700</v>
      </c>
      <c r="P8" s="35">
        <v>727</v>
      </c>
      <c r="Q8" s="35">
        <v>755</v>
      </c>
      <c r="R8" s="35">
        <v>758</v>
      </c>
      <c r="S8" s="35">
        <v>755</v>
      </c>
      <c r="T8" s="35">
        <v>767</v>
      </c>
      <c r="U8" s="35">
        <v>767</v>
      </c>
      <c r="V8" s="35">
        <v>734</v>
      </c>
      <c r="W8" s="35">
        <v>667</v>
      </c>
      <c r="X8" s="35">
        <v>372</v>
      </c>
      <c r="Y8" s="35">
        <v>19</v>
      </c>
      <c r="Z8" s="35">
        <v>15</v>
      </c>
      <c r="AA8" s="35">
        <v>9</v>
      </c>
      <c r="AB8" s="35">
        <v>8</v>
      </c>
      <c r="AC8" s="35">
        <v>3</v>
      </c>
      <c r="AD8" s="35">
        <v>3</v>
      </c>
      <c r="AE8" s="35">
        <v>7</v>
      </c>
      <c r="AF8" s="35">
        <v>4</v>
      </c>
      <c r="AG8" s="35">
        <v>12</v>
      </c>
    </row>
    <row r="9" spans="2:33" x14ac:dyDescent="0.25">
      <c r="B9" s="32" t="s">
        <v>80</v>
      </c>
      <c r="C9" s="35">
        <v>483</v>
      </c>
      <c r="D9" s="35">
        <v>438</v>
      </c>
      <c r="E9" s="35">
        <v>435</v>
      </c>
      <c r="F9" s="35">
        <v>374</v>
      </c>
      <c r="G9" s="35">
        <v>388</v>
      </c>
      <c r="H9" s="35">
        <v>457</v>
      </c>
      <c r="I9" s="35">
        <v>489</v>
      </c>
      <c r="J9" s="35">
        <v>513</v>
      </c>
      <c r="K9" s="35">
        <v>567</v>
      </c>
      <c r="L9" s="35">
        <v>643</v>
      </c>
      <c r="M9" s="35">
        <v>695</v>
      </c>
      <c r="N9" s="35">
        <v>691</v>
      </c>
      <c r="O9" s="35">
        <v>685</v>
      </c>
      <c r="P9" s="35">
        <v>711</v>
      </c>
      <c r="Q9" s="35">
        <v>785</v>
      </c>
      <c r="R9" s="35">
        <v>662</v>
      </c>
      <c r="S9" s="35">
        <v>729</v>
      </c>
      <c r="T9" s="35">
        <v>744</v>
      </c>
      <c r="U9" s="35">
        <v>747</v>
      </c>
      <c r="V9" s="35">
        <v>732</v>
      </c>
      <c r="W9" s="35">
        <v>690</v>
      </c>
      <c r="X9" s="35">
        <v>705</v>
      </c>
      <c r="Y9" s="35">
        <v>725</v>
      </c>
      <c r="Z9" s="35">
        <v>717</v>
      </c>
      <c r="AA9" s="35">
        <v>784</v>
      </c>
      <c r="AB9" s="35">
        <v>724</v>
      </c>
      <c r="AC9" s="35">
        <v>722</v>
      </c>
      <c r="AD9" s="35">
        <v>725</v>
      </c>
      <c r="AE9" s="35">
        <v>714</v>
      </c>
      <c r="AF9" s="35">
        <v>706</v>
      </c>
      <c r="AG9" s="35">
        <v>641</v>
      </c>
    </row>
    <row r="10" spans="2:33" x14ac:dyDescent="0.25">
      <c r="B10" s="32" t="s">
        <v>81</v>
      </c>
      <c r="C10" s="35">
        <v>317</v>
      </c>
      <c r="D10" s="35">
        <v>287</v>
      </c>
      <c r="E10" s="35">
        <v>285</v>
      </c>
      <c r="F10" s="35">
        <v>245</v>
      </c>
      <c r="G10" s="35">
        <v>255</v>
      </c>
      <c r="H10" s="35">
        <v>299</v>
      </c>
      <c r="I10" s="35">
        <v>320</v>
      </c>
      <c r="J10" s="35">
        <v>337</v>
      </c>
      <c r="K10" s="35">
        <v>372</v>
      </c>
      <c r="L10" s="35">
        <v>421</v>
      </c>
      <c r="M10" s="35">
        <v>456</v>
      </c>
      <c r="N10" s="35">
        <v>453</v>
      </c>
      <c r="O10" s="35">
        <v>449</v>
      </c>
      <c r="P10" s="35">
        <v>466</v>
      </c>
      <c r="Q10" s="35">
        <v>484</v>
      </c>
      <c r="R10" s="35">
        <v>499</v>
      </c>
      <c r="S10" s="35">
        <v>507</v>
      </c>
      <c r="T10" s="35">
        <v>528</v>
      </c>
      <c r="U10" s="35">
        <v>430</v>
      </c>
      <c r="V10" s="35">
        <v>474</v>
      </c>
      <c r="W10" s="35">
        <v>415</v>
      </c>
      <c r="X10" s="35">
        <v>235</v>
      </c>
      <c r="Y10" s="35">
        <v>56</v>
      </c>
      <c r="Z10" s="35">
        <v>46</v>
      </c>
      <c r="AA10" s="35">
        <v>48</v>
      </c>
      <c r="AB10" s="35">
        <v>40</v>
      </c>
      <c r="AC10" s="35">
        <v>48</v>
      </c>
      <c r="AD10" s="35">
        <v>41</v>
      </c>
      <c r="AE10" s="35">
        <v>42</v>
      </c>
      <c r="AF10" s="35">
        <v>45</v>
      </c>
      <c r="AG10" s="35">
        <v>15</v>
      </c>
    </row>
    <row r="11" spans="2:33" x14ac:dyDescent="0.25">
      <c r="B11" s="32" t="s">
        <v>82</v>
      </c>
      <c r="C11" s="35">
        <v>884</v>
      </c>
      <c r="D11" s="35">
        <v>802</v>
      </c>
      <c r="E11" s="35">
        <v>795</v>
      </c>
      <c r="F11" s="35">
        <v>684</v>
      </c>
      <c r="G11" s="35">
        <v>711</v>
      </c>
      <c r="H11" s="35">
        <v>836</v>
      </c>
      <c r="I11" s="35">
        <v>894</v>
      </c>
      <c r="J11" s="35">
        <v>939</v>
      </c>
      <c r="K11" s="35">
        <v>1038</v>
      </c>
      <c r="L11" s="35">
        <v>1176</v>
      </c>
      <c r="M11" s="35">
        <v>1273</v>
      </c>
      <c r="N11" s="35">
        <v>1264</v>
      </c>
      <c r="O11" s="35">
        <v>1253</v>
      </c>
      <c r="P11" s="35">
        <v>1301</v>
      </c>
      <c r="Q11" s="35">
        <v>1322</v>
      </c>
      <c r="R11" s="35">
        <v>1459</v>
      </c>
      <c r="S11" s="35">
        <v>1478</v>
      </c>
      <c r="T11" s="35">
        <v>1476</v>
      </c>
      <c r="U11" s="35">
        <v>1388</v>
      </c>
      <c r="V11" s="35">
        <v>1159</v>
      </c>
      <c r="W11" s="35">
        <v>1030</v>
      </c>
      <c r="X11" s="35">
        <v>445</v>
      </c>
      <c r="Y11" s="35">
        <v>761</v>
      </c>
      <c r="Z11" s="35">
        <v>749</v>
      </c>
      <c r="AA11" s="35">
        <v>756</v>
      </c>
      <c r="AB11" s="35">
        <v>752</v>
      </c>
      <c r="AC11" s="35">
        <v>771</v>
      </c>
      <c r="AD11" s="35">
        <v>776</v>
      </c>
      <c r="AE11" s="35">
        <v>778</v>
      </c>
      <c r="AF11" s="35">
        <v>843</v>
      </c>
      <c r="AG11" s="35">
        <v>754</v>
      </c>
    </row>
    <row r="12" spans="2:33" x14ac:dyDescent="0.25">
      <c r="B12" s="32" t="s">
        <v>83</v>
      </c>
      <c r="C12" s="35">
        <v>268</v>
      </c>
      <c r="D12" s="35">
        <v>243</v>
      </c>
      <c r="E12" s="35">
        <v>241</v>
      </c>
      <c r="F12" s="35">
        <v>207</v>
      </c>
      <c r="G12" s="35">
        <v>215</v>
      </c>
      <c r="H12" s="35">
        <v>253</v>
      </c>
      <c r="I12" s="35">
        <v>271</v>
      </c>
      <c r="J12" s="35">
        <v>285</v>
      </c>
      <c r="K12" s="35">
        <v>315</v>
      </c>
      <c r="L12" s="35">
        <v>357</v>
      </c>
      <c r="M12" s="35">
        <v>386</v>
      </c>
      <c r="N12" s="35">
        <v>383</v>
      </c>
      <c r="O12" s="35">
        <v>380</v>
      </c>
      <c r="P12" s="35">
        <v>394</v>
      </c>
      <c r="Q12" s="35">
        <v>486</v>
      </c>
      <c r="R12" s="35">
        <v>214</v>
      </c>
      <c r="S12" s="35">
        <v>255</v>
      </c>
      <c r="T12" s="35">
        <v>339</v>
      </c>
      <c r="U12" s="35">
        <v>601</v>
      </c>
      <c r="V12" s="35">
        <v>372</v>
      </c>
      <c r="W12" s="35">
        <v>556</v>
      </c>
      <c r="X12" s="35">
        <v>763</v>
      </c>
      <c r="Y12" s="35">
        <v>189</v>
      </c>
      <c r="Z12" s="35">
        <v>140</v>
      </c>
      <c r="AA12" s="35">
        <v>37</v>
      </c>
      <c r="AB12" s="35">
        <v>38</v>
      </c>
      <c r="AC12" s="35">
        <v>38</v>
      </c>
      <c r="AD12" s="35">
        <v>33</v>
      </c>
      <c r="AE12" s="35">
        <v>40</v>
      </c>
      <c r="AF12" s="35">
        <v>33</v>
      </c>
      <c r="AG12" s="35">
        <v>107</v>
      </c>
    </row>
    <row r="13" spans="2:33" x14ac:dyDescent="0.25">
      <c r="B13" s="32" t="s">
        <v>84</v>
      </c>
      <c r="C13" s="35">
        <v>254</v>
      </c>
      <c r="D13" s="35">
        <v>230</v>
      </c>
      <c r="E13" s="35">
        <v>228</v>
      </c>
      <c r="F13" s="35">
        <v>196</v>
      </c>
      <c r="G13" s="35">
        <v>204</v>
      </c>
      <c r="H13" s="35">
        <v>240</v>
      </c>
      <c r="I13" s="35">
        <v>257</v>
      </c>
      <c r="J13" s="35">
        <v>270</v>
      </c>
      <c r="K13" s="35">
        <v>298</v>
      </c>
      <c r="L13" s="35">
        <v>337</v>
      </c>
      <c r="M13" s="35">
        <v>365</v>
      </c>
      <c r="N13" s="35">
        <v>363</v>
      </c>
      <c r="O13" s="35">
        <v>360</v>
      </c>
      <c r="P13" s="35">
        <v>373</v>
      </c>
      <c r="Q13" s="35">
        <v>387</v>
      </c>
      <c r="R13" s="35">
        <v>467</v>
      </c>
      <c r="S13" s="35">
        <v>479</v>
      </c>
      <c r="T13" s="35">
        <v>397</v>
      </c>
      <c r="U13" s="35">
        <v>404</v>
      </c>
      <c r="V13" s="35">
        <v>298</v>
      </c>
      <c r="W13" s="35">
        <v>240</v>
      </c>
      <c r="X13" s="35">
        <v>182</v>
      </c>
      <c r="Y13" s="35">
        <v>196</v>
      </c>
      <c r="Z13" s="35">
        <v>175</v>
      </c>
      <c r="AA13" s="35">
        <v>97</v>
      </c>
      <c r="AB13" s="35">
        <v>53</v>
      </c>
      <c r="AC13" s="35">
        <v>108</v>
      </c>
      <c r="AD13" s="35">
        <v>84</v>
      </c>
      <c r="AE13" s="35">
        <v>84</v>
      </c>
      <c r="AF13" s="35">
        <v>91</v>
      </c>
      <c r="AG13" s="35">
        <v>49</v>
      </c>
    </row>
    <row r="14" spans="2:33" x14ac:dyDescent="0.25">
      <c r="B14" s="36" t="s">
        <v>85</v>
      </c>
      <c r="C14" s="37">
        <v>13457</v>
      </c>
      <c r="D14" s="37">
        <v>12204</v>
      </c>
      <c r="E14" s="37">
        <v>12099</v>
      </c>
      <c r="F14" s="37">
        <v>10406</v>
      </c>
      <c r="G14" s="37">
        <v>10814</v>
      </c>
      <c r="H14" s="37">
        <v>12716</v>
      </c>
      <c r="I14" s="37">
        <v>13607</v>
      </c>
      <c r="J14" s="37">
        <v>14295</v>
      </c>
      <c r="K14" s="37">
        <v>15800</v>
      </c>
      <c r="L14" s="37">
        <v>17896</v>
      </c>
      <c r="M14" s="37">
        <v>19364</v>
      </c>
      <c r="N14" s="37">
        <v>19239</v>
      </c>
      <c r="O14" s="37">
        <v>19067</v>
      </c>
      <c r="P14" s="37">
        <v>19791</v>
      </c>
      <c r="Q14" s="37">
        <v>19791</v>
      </c>
      <c r="R14" s="37">
        <v>21921</v>
      </c>
      <c r="S14" s="37">
        <v>22702</v>
      </c>
      <c r="T14" s="37">
        <v>23833</v>
      </c>
      <c r="U14" s="37">
        <v>21620</v>
      </c>
      <c r="V14" s="37">
        <v>17443</v>
      </c>
      <c r="W14" s="37">
        <v>14392</v>
      </c>
      <c r="X14" s="37">
        <v>9039</v>
      </c>
      <c r="Y14" s="37">
        <v>5917</v>
      </c>
      <c r="Z14" s="37">
        <v>6734</v>
      </c>
      <c r="AA14" s="37">
        <v>5989</v>
      </c>
      <c r="AB14" s="37">
        <v>5905</v>
      </c>
      <c r="AC14" s="37">
        <v>5918</v>
      </c>
      <c r="AD14" s="37">
        <v>6741</v>
      </c>
      <c r="AE14" s="37">
        <v>5906</v>
      </c>
      <c r="AF14" s="37">
        <v>6627</v>
      </c>
      <c r="AG14" s="37">
        <v>6171</v>
      </c>
    </row>
    <row r="15" spans="2:33" x14ac:dyDescent="0.25">
      <c r="B15" s="36"/>
      <c r="C15" s="37"/>
      <c r="D15" s="37"/>
      <c r="E15" s="37"/>
      <c r="F15" s="37"/>
      <c r="G15" s="37"/>
      <c r="H15" s="37"/>
      <c r="I15" s="37"/>
      <c r="J15" s="37"/>
      <c r="K15" s="37"/>
      <c r="L15" s="37"/>
      <c r="M15" s="37"/>
      <c r="N15" s="37"/>
      <c r="O15" s="37"/>
      <c r="P15" s="37"/>
      <c r="Q15" s="37"/>
      <c r="R15" s="37"/>
      <c r="S15" s="37"/>
      <c r="T15" s="37"/>
      <c r="U15" s="37"/>
      <c r="V15" s="37"/>
      <c r="W15" s="37"/>
      <c r="X15" s="37"/>
      <c r="Y15" s="37"/>
      <c r="Z15" s="37"/>
      <c r="AA15" s="37"/>
      <c r="AB15" s="37"/>
      <c r="AC15" s="37"/>
      <c r="AD15" s="37"/>
      <c r="AE15" s="37"/>
      <c r="AF15" s="37"/>
      <c r="AG15" s="37"/>
    </row>
    <row r="16" spans="2:33" x14ac:dyDescent="0.25">
      <c r="B16" s="33" t="s">
        <v>74</v>
      </c>
      <c r="C16" s="34">
        <v>1990</v>
      </c>
      <c r="D16" s="34">
        <v>1991</v>
      </c>
      <c r="E16" s="34">
        <v>1992</v>
      </c>
      <c r="F16" s="34">
        <v>1993</v>
      </c>
      <c r="G16" s="34">
        <v>1994</v>
      </c>
      <c r="H16" s="34">
        <v>1995</v>
      </c>
      <c r="I16" s="34">
        <v>1996</v>
      </c>
      <c r="J16" s="34">
        <v>1997</v>
      </c>
      <c r="K16" s="34">
        <v>1998</v>
      </c>
      <c r="L16" s="34">
        <v>1999</v>
      </c>
      <c r="M16" s="34">
        <v>2000</v>
      </c>
      <c r="N16" s="34">
        <v>2001</v>
      </c>
      <c r="O16" s="34">
        <v>2002</v>
      </c>
      <c r="P16" s="34">
        <v>2003</v>
      </c>
      <c r="Q16" s="34">
        <v>2004</v>
      </c>
      <c r="R16" s="34">
        <v>2005</v>
      </c>
      <c r="S16" s="34">
        <v>2006</v>
      </c>
      <c r="T16" s="34">
        <v>2007</v>
      </c>
      <c r="U16" s="34">
        <v>2008</v>
      </c>
      <c r="V16" s="34">
        <v>2009</v>
      </c>
      <c r="W16" s="34">
        <v>2010</v>
      </c>
      <c r="X16" s="34">
        <v>2011</v>
      </c>
      <c r="Y16" s="34">
        <v>2012</v>
      </c>
      <c r="Z16" s="34">
        <v>2013</v>
      </c>
      <c r="AA16" s="34">
        <v>2014</v>
      </c>
      <c r="AB16" s="34">
        <v>2015</v>
      </c>
      <c r="AC16" s="34">
        <v>2016</v>
      </c>
      <c r="AD16" s="34">
        <v>2017</v>
      </c>
      <c r="AE16" s="34">
        <v>2018</v>
      </c>
      <c r="AF16" s="34">
        <v>2019</v>
      </c>
      <c r="AG16" s="34">
        <v>2020</v>
      </c>
    </row>
    <row r="17" spans="2:33" x14ac:dyDescent="0.25">
      <c r="B17" s="38" t="s">
        <v>75</v>
      </c>
      <c r="C17" s="39">
        <f t="shared" ref="C17:AG25" si="0">C4/C$14</f>
        <v>0.45017463030393107</v>
      </c>
      <c r="D17" s="39">
        <f t="shared" si="0"/>
        <v>0.45018026876433959</v>
      </c>
      <c r="E17" s="39">
        <f t="shared" si="0"/>
        <v>0.45020249607405571</v>
      </c>
      <c r="F17" s="39">
        <f t="shared" si="0"/>
        <v>0.45012492792619641</v>
      </c>
      <c r="G17" s="39">
        <f t="shared" si="0"/>
        <v>0.45015720362493067</v>
      </c>
      <c r="H17" s="39">
        <f t="shared" si="0"/>
        <v>0.45014155394778232</v>
      </c>
      <c r="I17" s="39">
        <f t="shared" si="0"/>
        <v>0.45013595943264495</v>
      </c>
      <c r="J17" s="39">
        <f t="shared" si="0"/>
        <v>0.45015739769150054</v>
      </c>
      <c r="K17" s="39">
        <f t="shared" si="0"/>
        <v>0.45018987341772154</v>
      </c>
      <c r="L17" s="39">
        <f t="shared" si="0"/>
        <v>0.45015645954403216</v>
      </c>
      <c r="M17" s="39">
        <f t="shared" si="0"/>
        <v>0.45016525511258004</v>
      </c>
      <c r="N17" s="39">
        <f t="shared" si="0"/>
        <v>0.45017932324964915</v>
      </c>
      <c r="O17" s="39">
        <f t="shared" si="0"/>
        <v>0.45014947291131274</v>
      </c>
      <c r="P17" s="39">
        <f t="shared" si="0"/>
        <v>0.45015411045424686</v>
      </c>
      <c r="Q17" s="39">
        <f t="shared" si="0"/>
        <v>0.45985548986913244</v>
      </c>
      <c r="R17" s="39">
        <f t="shared" si="0"/>
        <v>0.45180420601249943</v>
      </c>
      <c r="S17" s="39">
        <f t="shared" si="0"/>
        <v>0.45639150735618006</v>
      </c>
      <c r="T17" s="39">
        <f t="shared" si="0"/>
        <v>0.45357277724163975</v>
      </c>
      <c r="U17" s="39">
        <f t="shared" si="0"/>
        <v>0.44565217391304346</v>
      </c>
      <c r="V17" s="39">
        <f t="shared" si="0"/>
        <v>0.45032391217107148</v>
      </c>
      <c r="W17" s="39">
        <f t="shared" si="0"/>
        <v>0.42544469149527514</v>
      </c>
      <c r="X17" s="39">
        <f t="shared" si="0"/>
        <v>0.37614780396061509</v>
      </c>
      <c r="Y17" s="39">
        <f t="shared" si="0"/>
        <v>0.37941524421159373</v>
      </c>
      <c r="Z17" s="39">
        <f t="shared" si="0"/>
        <v>0.32076032076032074</v>
      </c>
      <c r="AA17" s="39">
        <f t="shared" si="0"/>
        <v>0.35164468191684756</v>
      </c>
      <c r="AB17" s="39">
        <f t="shared" si="0"/>
        <v>0.34682472480948351</v>
      </c>
      <c r="AC17" s="39">
        <f t="shared" si="0"/>
        <v>0.37107130787428183</v>
      </c>
      <c r="AD17" s="39">
        <f t="shared" si="0"/>
        <v>0.32072392820056372</v>
      </c>
      <c r="AE17" s="39">
        <f t="shared" si="0"/>
        <v>0.34913647138503218</v>
      </c>
      <c r="AF17" s="39">
        <f t="shared" si="0"/>
        <v>0.30737890448166594</v>
      </c>
      <c r="AG17" s="39">
        <f t="shared" si="0"/>
        <v>0.29881704748014909</v>
      </c>
    </row>
    <row r="18" spans="2:33" x14ac:dyDescent="0.25">
      <c r="B18" s="38" t="s">
        <v>76</v>
      </c>
      <c r="C18" s="39">
        <f t="shared" si="0"/>
        <v>0.16749647023853756</v>
      </c>
      <c r="D18" s="39">
        <f t="shared" si="0"/>
        <v>0.16748607014093739</v>
      </c>
      <c r="E18" s="39">
        <f t="shared" si="0"/>
        <v>0.16745185552525002</v>
      </c>
      <c r="F18" s="39">
        <f t="shared" si="0"/>
        <v>0.16749951950797617</v>
      </c>
      <c r="G18" s="39">
        <f t="shared" si="0"/>
        <v>0.16746809691141112</v>
      </c>
      <c r="H18" s="39">
        <f t="shared" si="0"/>
        <v>0.16750550487574709</v>
      </c>
      <c r="I18" s="39">
        <f t="shared" si="0"/>
        <v>0.16748732270155067</v>
      </c>
      <c r="J18" s="39">
        <f t="shared" si="0"/>
        <v>0.16747114375655825</v>
      </c>
      <c r="K18" s="39">
        <f t="shared" si="0"/>
        <v>0.16746835443037975</v>
      </c>
      <c r="L18" s="39">
        <f t="shared" si="0"/>
        <v>0.1674675905230219</v>
      </c>
      <c r="M18" s="39">
        <f t="shared" si="0"/>
        <v>0.16747572815533981</v>
      </c>
      <c r="N18" s="39">
        <f t="shared" si="0"/>
        <v>0.1674723218462498</v>
      </c>
      <c r="O18" s="39">
        <f t="shared" si="0"/>
        <v>0.16746210730581634</v>
      </c>
      <c r="P18" s="39">
        <f t="shared" si="0"/>
        <v>0.16744985094234754</v>
      </c>
      <c r="Q18" s="39">
        <f t="shared" si="0"/>
        <v>0.16628770653327271</v>
      </c>
      <c r="R18" s="39">
        <f t="shared" si="0"/>
        <v>0.16180831166461385</v>
      </c>
      <c r="S18" s="39">
        <f t="shared" si="0"/>
        <v>0.16086688397498017</v>
      </c>
      <c r="T18" s="39">
        <f t="shared" si="0"/>
        <v>0.19405865816305123</v>
      </c>
      <c r="U18" s="39">
        <f t="shared" si="0"/>
        <v>0.18075855689176687</v>
      </c>
      <c r="V18" s="39">
        <f t="shared" si="0"/>
        <v>0.1644785873989566</v>
      </c>
      <c r="W18" s="39">
        <f t="shared" si="0"/>
        <v>0.12784880489160644</v>
      </c>
      <c r="X18" s="39">
        <f t="shared" si="0"/>
        <v>9.3373160747870346E-2</v>
      </c>
      <c r="Y18" s="39">
        <f t="shared" si="0"/>
        <v>0.14990704749028225</v>
      </c>
      <c r="Z18" s="39">
        <f t="shared" si="0"/>
        <v>0.27635877635877637</v>
      </c>
      <c r="AA18" s="39">
        <f t="shared" si="0"/>
        <v>0.22841876774085823</v>
      </c>
      <c r="AB18" s="39">
        <f t="shared" si="0"/>
        <v>0.26333615580016934</v>
      </c>
      <c r="AC18" s="39">
        <f t="shared" si="0"/>
        <v>0.23251098344035148</v>
      </c>
      <c r="AD18" s="39">
        <f t="shared" si="0"/>
        <v>0.33036641447856402</v>
      </c>
      <c r="AE18" s="39">
        <f t="shared" si="0"/>
        <v>0.27294277006434137</v>
      </c>
      <c r="AF18" s="39">
        <f t="shared" si="0"/>
        <v>0.34449977365323675</v>
      </c>
      <c r="AG18" s="39">
        <f t="shared" si="0"/>
        <v>0.3767622751579971</v>
      </c>
    </row>
    <row r="19" spans="2:33" x14ac:dyDescent="0.25">
      <c r="B19" s="38" t="s">
        <v>77</v>
      </c>
      <c r="C19" s="39">
        <f t="shared" si="0"/>
        <v>9.8238834807163555E-2</v>
      </c>
      <c r="D19" s="39">
        <f t="shared" si="0"/>
        <v>9.8246476565060636E-2</v>
      </c>
      <c r="E19" s="39">
        <f t="shared" si="0"/>
        <v>9.8189933052318379E-2</v>
      </c>
      <c r="F19" s="39">
        <f t="shared" si="0"/>
        <v>9.8212569671343453E-2</v>
      </c>
      <c r="G19" s="39">
        <f t="shared" si="0"/>
        <v>9.8206029221379693E-2</v>
      </c>
      <c r="H19" s="39">
        <f t="shared" si="0"/>
        <v>9.8222711544510857E-2</v>
      </c>
      <c r="I19" s="39">
        <f t="shared" si="0"/>
        <v>9.8184757845226719E-2</v>
      </c>
      <c r="J19" s="39">
        <f t="shared" si="0"/>
        <v>9.8216159496327393E-2</v>
      </c>
      <c r="K19" s="39">
        <f t="shared" si="0"/>
        <v>9.8227848101265822E-2</v>
      </c>
      <c r="L19" s="39">
        <f t="shared" si="0"/>
        <v>9.8234242288779611E-2</v>
      </c>
      <c r="M19" s="39">
        <f t="shared" si="0"/>
        <v>9.8223507539764512E-2</v>
      </c>
      <c r="N19" s="39">
        <f t="shared" si="0"/>
        <v>9.8237954155621393E-2</v>
      </c>
      <c r="O19" s="39">
        <f t="shared" si="0"/>
        <v>9.8232548382021292E-2</v>
      </c>
      <c r="P19" s="39">
        <f t="shared" si="0"/>
        <v>9.8226466575716237E-2</v>
      </c>
      <c r="Q19" s="39">
        <f t="shared" si="0"/>
        <v>7.1193977060279925E-2</v>
      </c>
      <c r="R19" s="39">
        <f t="shared" si="0"/>
        <v>0.12873500296519319</v>
      </c>
      <c r="S19" s="39">
        <f t="shared" si="0"/>
        <v>0.12809444101841247</v>
      </c>
      <c r="T19" s="39">
        <f t="shared" si="0"/>
        <v>9.9064322577938152E-2</v>
      </c>
      <c r="U19" s="39">
        <f t="shared" si="0"/>
        <v>8.8899167437557811E-2</v>
      </c>
      <c r="V19" s="39">
        <f t="shared" si="0"/>
        <v>8.0376082095969734E-2</v>
      </c>
      <c r="W19" s="39">
        <f t="shared" si="0"/>
        <v>7.5944969427459694E-2</v>
      </c>
      <c r="X19" s="39">
        <f t="shared" si="0"/>
        <v>9.3373160747870346E-2</v>
      </c>
      <c r="Y19" s="39">
        <f t="shared" si="0"/>
        <v>0.13452763224607064</v>
      </c>
      <c r="Z19" s="39">
        <f t="shared" si="0"/>
        <v>0.12652212652212652</v>
      </c>
      <c r="AA19" s="39">
        <f t="shared" si="0"/>
        <v>0.13073968943062281</v>
      </c>
      <c r="AB19" s="39">
        <f t="shared" si="0"/>
        <v>0.11532599491955969</v>
      </c>
      <c r="AC19" s="39">
        <f t="shared" si="0"/>
        <v>0.11084825954714431</v>
      </c>
      <c r="AD19" s="39">
        <f t="shared" si="0"/>
        <v>0.10235870048954161</v>
      </c>
      <c r="AE19" s="39">
        <f t="shared" si="0"/>
        <v>9.6004063664070438E-2</v>
      </c>
      <c r="AF19" s="39">
        <f t="shared" si="0"/>
        <v>8.8275237664101405E-2</v>
      </c>
      <c r="AG19" s="39">
        <f t="shared" si="0"/>
        <v>6.870847512558742E-2</v>
      </c>
    </row>
    <row r="20" spans="2:33" x14ac:dyDescent="0.25">
      <c r="B20" s="38" t="s">
        <v>78</v>
      </c>
      <c r="C20" s="39">
        <f t="shared" si="0"/>
        <v>8.3450992048747868E-2</v>
      </c>
      <c r="D20" s="39">
        <f t="shared" si="0"/>
        <v>8.349721402818748E-2</v>
      </c>
      <c r="E20" s="39">
        <f t="shared" si="0"/>
        <v>8.3477973386230267E-2</v>
      </c>
      <c r="F20" s="39">
        <f t="shared" si="0"/>
        <v>8.3509513742071884E-2</v>
      </c>
      <c r="G20" s="39">
        <f t="shared" si="0"/>
        <v>8.3502866654336969E-2</v>
      </c>
      <c r="H20" s="39">
        <f t="shared" si="0"/>
        <v>8.3438188109468389E-2</v>
      </c>
      <c r="I20" s="39">
        <f t="shared" si="0"/>
        <v>8.3486440802528109E-2</v>
      </c>
      <c r="J20" s="39">
        <f t="shared" si="0"/>
        <v>8.345575376005597E-2</v>
      </c>
      <c r="K20" s="39">
        <f t="shared" si="0"/>
        <v>8.3481012658227854E-2</v>
      </c>
      <c r="L20" s="39">
        <f t="shared" si="0"/>
        <v>8.3482342422887795E-2</v>
      </c>
      <c r="M20" s="39">
        <f t="shared" si="0"/>
        <v>8.3453831852922947E-2</v>
      </c>
      <c r="N20" s="39">
        <f t="shared" si="0"/>
        <v>8.3476272155517436E-2</v>
      </c>
      <c r="O20" s="39">
        <f t="shared" si="0"/>
        <v>8.3442597157392356E-2</v>
      </c>
      <c r="P20" s="39">
        <f t="shared" si="0"/>
        <v>8.3472285382244452E-2</v>
      </c>
      <c r="Q20" s="39">
        <f t="shared" si="0"/>
        <v>8.9485119498762061E-2</v>
      </c>
      <c r="R20" s="39">
        <f t="shared" si="0"/>
        <v>7.2487568997764706E-2</v>
      </c>
      <c r="S20" s="39">
        <f t="shared" si="0"/>
        <v>6.9509294335300856E-2</v>
      </c>
      <c r="T20" s="39">
        <f t="shared" si="0"/>
        <v>7.4938111022531784E-2</v>
      </c>
      <c r="U20" s="39">
        <f t="shared" si="0"/>
        <v>8.4088806660499532E-2</v>
      </c>
      <c r="V20" s="39">
        <f t="shared" si="0"/>
        <v>8.8746201914808226E-2</v>
      </c>
      <c r="W20" s="39">
        <f t="shared" si="0"/>
        <v>0.1207615341856587</v>
      </c>
      <c r="X20" s="39">
        <f t="shared" si="0"/>
        <v>0.13817900210200243</v>
      </c>
      <c r="Y20" s="39">
        <f t="shared" si="0"/>
        <v>7.2671962142977862E-3</v>
      </c>
      <c r="Z20" s="39">
        <f t="shared" si="0"/>
        <v>2.8215028215028215E-3</v>
      </c>
      <c r="AA20" s="39">
        <f t="shared" si="0"/>
        <v>1.669727834362999E-4</v>
      </c>
      <c r="AB20" s="39">
        <f t="shared" si="0"/>
        <v>1.0160880609652837E-3</v>
      </c>
      <c r="AC20" s="39">
        <f t="shared" si="0"/>
        <v>0</v>
      </c>
      <c r="AD20" s="39">
        <f t="shared" si="0"/>
        <v>0</v>
      </c>
      <c r="AE20" s="39">
        <f t="shared" si="0"/>
        <v>0</v>
      </c>
      <c r="AF20" s="39">
        <f t="shared" si="0"/>
        <v>0</v>
      </c>
      <c r="AG20" s="39">
        <f t="shared" si="0"/>
        <v>0</v>
      </c>
    </row>
    <row r="21" spans="2:33" x14ac:dyDescent="0.25">
      <c r="B21" s="38" t="s">
        <v>79</v>
      </c>
      <c r="C21" s="39">
        <f t="shared" si="0"/>
        <v>3.6709519209333435E-2</v>
      </c>
      <c r="D21" s="39">
        <f t="shared" si="0"/>
        <v>3.6709275647328746E-2</v>
      </c>
      <c r="E21" s="39">
        <f t="shared" si="0"/>
        <v>3.669724770642202E-2</v>
      </c>
      <c r="F21" s="39">
        <f t="shared" si="0"/>
        <v>3.6709590620795693E-2</v>
      </c>
      <c r="G21" s="39">
        <f t="shared" si="0"/>
        <v>3.6711670057333085E-2</v>
      </c>
      <c r="H21" s="39">
        <f t="shared" si="0"/>
        <v>3.6725385341302298E-2</v>
      </c>
      <c r="I21" s="39">
        <f t="shared" si="0"/>
        <v>3.6745792606746527E-2</v>
      </c>
      <c r="J21" s="39">
        <f t="shared" si="0"/>
        <v>3.6726128016789088E-2</v>
      </c>
      <c r="K21" s="39">
        <f t="shared" si="0"/>
        <v>3.6708860759493672E-2</v>
      </c>
      <c r="L21" s="39">
        <f t="shared" si="0"/>
        <v>3.6712114438980779E-2</v>
      </c>
      <c r="M21" s="39">
        <f t="shared" si="0"/>
        <v>3.6717620326378847E-2</v>
      </c>
      <c r="N21" s="39">
        <f t="shared" si="0"/>
        <v>3.6696293986173918E-2</v>
      </c>
      <c r="O21" s="39">
        <f t="shared" si="0"/>
        <v>3.6712644883830706E-2</v>
      </c>
      <c r="P21" s="39">
        <f t="shared" si="0"/>
        <v>3.6733868930321864E-2</v>
      </c>
      <c r="Q21" s="39">
        <f t="shared" si="0"/>
        <v>3.8148653428326004E-2</v>
      </c>
      <c r="R21" s="39">
        <f t="shared" si="0"/>
        <v>3.4578714474704619E-2</v>
      </c>
      <c r="S21" s="39">
        <f t="shared" si="0"/>
        <v>3.3256981763721258E-2</v>
      </c>
      <c r="T21" s="39">
        <f t="shared" si="0"/>
        <v>3.2182268283472495E-2</v>
      </c>
      <c r="U21" s="39">
        <f t="shared" si="0"/>
        <v>3.5476410730804812E-2</v>
      </c>
      <c r="V21" s="39">
        <f t="shared" si="0"/>
        <v>4.2079917445393571E-2</v>
      </c>
      <c r="W21" s="39">
        <f t="shared" si="0"/>
        <v>4.6345191773207339E-2</v>
      </c>
      <c r="X21" s="39">
        <f t="shared" si="0"/>
        <v>4.1154995021573181E-2</v>
      </c>
      <c r="Y21" s="39">
        <f t="shared" si="0"/>
        <v>3.2110866993408822E-3</v>
      </c>
      <c r="Z21" s="39">
        <f t="shared" si="0"/>
        <v>2.2275022275022277E-3</v>
      </c>
      <c r="AA21" s="39">
        <f t="shared" si="0"/>
        <v>1.502755050926699E-3</v>
      </c>
      <c r="AB21" s="39">
        <f t="shared" si="0"/>
        <v>1.354784081287045E-3</v>
      </c>
      <c r="AC21" s="39">
        <f t="shared" si="0"/>
        <v>5.0692801622169653E-4</v>
      </c>
      <c r="AD21" s="39">
        <f t="shared" si="0"/>
        <v>4.450378282153983E-4</v>
      </c>
      <c r="AE21" s="39">
        <f t="shared" si="0"/>
        <v>1.1852353538774128E-3</v>
      </c>
      <c r="AF21" s="39">
        <f t="shared" si="0"/>
        <v>6.0359136864342839E-4</v>
      </c>
      <c r="AG21" s="39">
        <f t="shared" si="0"/>
        <v>1.9445794846864365E-3</v>
      </c>
    </row>
    <row r="22" spans="2:33" x14ac:dyDescent="0.25">
      <c r="B22" s="38" t="s">
        <v>80</v>
      </c>
      <c r="C22" s="39">
        <f t="shared" si="0"/>
        <v>3.5892100765400906E-2</v>
      </c>
      <c r="D22" s="39">
        <f t="shared" si="0"/>
        <v>3.5889872173058016E-2</v>
      </c>
      <c r="E22" s="39">
        <f t="shared" si="0"/>
        <v>3.595338457723779E-2</v>
      </c>
      <c r="F22" s="39">
        <f t="shared" si="0"/>
        <v>3.5940803382663845E-2</v>
      </c>
      <c r="G22" s="39">
        <f t="shared" si="0"/>
        <v>3.5879415572406141E-2</v>
      </c>
      <c r="H22" s="39">
        <f t="shared" si="0"/>
        <v>3.59389745202894E-2</v>
      </c>
      <c r="I22" s="39">
        <f t="shared" si="0"/>
        <v>3.5937385169398102E-2</v>
      </c>
      <c r="J22" s="39">
        <f t="shared" si="0"/>
        <v>3.5886673662119624E-2</v>
      </c>
      <c r="K22" s="39">
        <f t="shared" si="0"/>
        <v>3.5886075949367088E-2</v>
      </c>
      <c r="L22" s="39">
        <f t="shared" si="0"/>
        <v>3.5929816718819847E-2</v>
      </c>
      <c r="M22" s="39">
        <f t="shared" si="0"/>
        <v>3.5891344763478619E-2</v>
      </c>
      <c r="N22" s="39">
        <f t="shared" si="0"/>
        <v>3.5916627683351528E-2</v>
      </c>
      <c r="O22" s="39">
        <f t="shared" si="0"/>
        <v>3.592594535060576E-2</v>
      </c>
      <c r="P22" s="39">
        <f t="shared" si="0"/>
        <v>3.5925420645748066E-2</v>
      </c>
      <c r="Q22" s="39">
        <f t="shared" si="0"/>
        <v>3.9664493961901873E-2</v>
      </c>
      <c r="R22" s="39">
        <f t="shared" si="0"/>
        <v>3.0199352219333061E-2</v>
      </c>
      <c r="S22" s="39">
        <f t="shared" si="0"/>
        <v>3.2111708219540132E-2</v>
      </c>
      <c r="T22" s="39">
        <f t="shared" si="0"/>
        <v>3.1217219821256241E-2</v>
      </c>
      <c r="U22" s="39">
        <f t="shared" si="0"/>
        <v>3.4551341350601297E-2</v>
      </c>
      <c r="V22" s="39">
        <f t="shared" si="0"/>
        <v>4.196525826979304E-2</v>
      </c>
      <c r="W22" s="39">
        <f t="shared" si="0"/>
        <v>4.7943301834352421E-2</v>
      </c>
      <c r="X22" s="39">
        <f t="shared" si="0"/>
        <v>7.799535346830401E-2</v>
      </c>
      <c r="Y22" s="39">
        <f t="shared" si="0"/>
        <v>0.12252830826432314</v>
      </c>
      <c r="Z22" s="39">
        <f t="shared" si="0"/>
        <v>0.10647460647460648</v>
      </c>
      <c r="AA22" s="39">
        <f t="shared" si="0"/>
        <v>0.13090666221405911</v>
      </c>
      <c r="AB22" s="39">
        <f t="shared" si="0"/>
        <v>0.12260795935647756</v>
      </c>
      <c r="AC22" s="39">
        <f t="shared" si="0"/>
        <v>0.12200067590402162</v>
      </c>
      <c r="AD22" s="39">
        <f t="shared" si="0"/>
        <v>0.10755080848538792</v>
      </c>
      <c r="AE22" s="39">
        <f t="shared" si="0"/>
        <v>0.12089400609549611</v>
      </c>
      <c r="AF22" s="39">
        <f t="shared" si="0"/>
        <v>0.10653387656556511</v>
      </c>
      <c r="AG22" s="39">
        <f t="shared" si="0"/>
        <v>0.10387295414033382</v>
      </c>
    </row>
    <row r="23" spans="2:33" x14ac:dyDescent="0.25">
      <c r="B23" s="38" t="s">
        <v>81</v>
      </c>
      <c r="C23" s="39">
        <f t="shared" si="0"/>
        <v>2.3556513338782791E-2</v>
      </c>
      <c r="D23" s="39">
        <f t="shared" si="0"/>
        <v>2.3516879711569978E-2</v>
      </c>
      <c r="E23" s="39">
        <f t="shared" si="0"/>
        <v>2.3555665757500621E-2</v>
      </c>
      <c r="F23" s="39">
        <f t="shared" si="0"/>
        <v>2.3544109167787815E-2</v>
      </c>
      <c r="G23" s="39">
        <f t="shared" si="0"/>
        <v>2.358054373959682E-2</v>
      </c>
      <c r="H23" s="39">
        <f t="shared" si="0"/>
        <v>2.3513683548285626E-2</v>
      </c>
      <c r="I23" s="39">
        <f t="shared" si="0"/>
        <v>2.3517307268317779E-2</v>
      </c>
      <c r="J23" s="39">
        <f t="shared" si="0"/>
        <v>2.3574676460300804E-2</v>
      </c>
      <c r="K23" s="39">
        <f t="shared" si="0"/>
        <v>2.3544303797468354E-2</v>
      </c>
      <c r="L23" s="39">
        <f t="shared" si="0"/>
        <v>2.3524810013410818E-2</v>
      </c>
      <c r="M23" s="39">
        <f t="shared" si="0"/>
        <v>2.3548853542656477E-2</v>
      </c>
      <c r="N23" s="39">
        <f t="shared" si="0"/>
        <v>2.3545922345236239E-2</v>
      </c>
      <c r="O23" s="39">
        <f t="shared" si="0"/>
        <v>2.354853936119998E-2</v>
      </c>
      <c r="P23" s="39">
        <f t="shared" si="0"/>
        <v>2.3546056288211815E-2</v>
      </c>
      <c r="Q23" s="39">
        <f t="shared" si="0"/>
        <v>2.4455560608357334E-2</v>
      </c>
      <c r="R23" s="39">
        <f t="shared" si="0"/>
        <v>2.2763560056566764E-2</v>
      </c>
      <c r="S23" s="39">
        <f t="shared" si="0"/>
        <v>2.2332834111532023E-2</v>
      </c>
      <c r="T23" s="39">
        <f t="shared" si="0"/>
        <v>2.215415600218185E-2</v>
      </c>
      <c r="U23" s="39">
        <f t="shared" si="0"/>
        <v>1.9888991674375578E-2</v>
      </c>
      <c r="V23" s="39">
        <f t="shared" si="0"/>
        <v>2.7174224617325E-2</v>
      </c>
      <c r="W23" s="39">
        <f t="shared" si="0"/>
        <v>2.8835464146748195E-2</v>
      </c>
      <c r="X23" s="39">
        <f t="shared" si="0"/>
        <v>2.5998451156101339E-2</v>
      </c>
      <c r="Y23" s="39">
        <f t="shared" si="0"/>
        <v>9.464255534899442E-3</v>
      </c>
      <c r="Z23" s="39">
        <f t="shared" si="0"/>
        <v>6.8310068310068308E-3</v>
      </c>
      <c r="AA23" s="39">
        <f t="shared" si="0"/>
        <v>8.0146936049423946E-3</v>
      </c>
      <c r="AB23" s="39">
        <f t="shared" si="0"/>
        <v>6.7739204064352241E-3</v>
      </c>
      <c r="AC23" s="39">
        <f t="shared" si="0"/>
        <v>8.1108482595471446E-3</v>
      </c>
      <c r="AD23" s="39">
        <f t="shared" si="0"/>
        <v>6.0821836522771105E-3</v>
      </c>
      <c r="AE23" s="39">
        <f t="shared" si="0"/>
        <v>7.1114121232644769E-3</v>
      </c>
      <c r="AF23" s="39">
        <f t="shared" si="0"/>
        <v>6.7904028972385691E-3</v>
      </c>
      <c r="AG23" s="39">
        <f t="shared" si="0"/>
        <v>2.4307243558580457E-3</v>
      </c>
    </row>
    <row r="24" spans="2:33" x14ac:dyDescent="0.25">
      <c r="B24" s="38" t="s">
        <v>82</v>
      </c>
      <c r="C24" s="39">
        <f t="shared" si="0"/>
        <v>6.5690718585122987E-2</v>
      </c>
      <c r="D24" s="39">
        <f t="shared" si="0"/>
        <v>6.5716158636512617E-2</v>
      </c>
      <c r="E24" s="39">
        <f t="shared" si="0"/>
        <v>6.5707909744606996E-2</v>
      </c>
      <c r="F24" s="39">
        <f t="shared" si="0"/>
        <v>6.5731308860272925E-2</v>
      </c>
      <c r="G24" s="39">
        <f t="shared" si="0"/>
        <v>6.5748104309228783E-2</v>
      </c>
      <c r="H24" s="39">
        <f t="shared" si="0"/>
        <v>6.5743944636678195E-2</v>
      </c>
      <c r="I24" s="39">
        <f t="shared" si="0"/>
        <v>6.5701477180862791E-2</v>
      </c>
      <c r="J24" s="39">
        <f t="shared" si="0"/>
        <v>6.5687303252885618E-2</v>
      </c>
      <c r="K24" s="39">
        <f t="shared" si="0"/>
        <v>6.569620253164557E-2</v>
      </c>
      <c r="L24" s="39">
        <f t="shared" si="0"/>
        <v>6.5713008493518105E-2</v>
      </c>
      <c r="M24" s="39">
        <f t="shared" si="0"/>
        <v>6.5740549473249324E-2</v>
      </c>
      <c r="N24" s="39">
        <f t="shared" si="0"/>
        <v>6.5699880451166898E-2</v>
      </c>
      <c r="O24" s="39">
        <f t="shared" si="0"/>
        <v>6.5715634342056961E-2</v>
      </c>
      <c r="P24" s="39">
        <f t="shared" si="0"/>
        <v>6.5736951139406807E-2</v>
      </c>
      <c r="Q24" s="39">
        <f t="shared" si="0"/>
        <v>6.6798039512909912E-2</v>
      </c>
      <c r="R24" s="39">
        <f t="shared" si="0"/>
        <v>6.6557182610282373E-2</v>
      </c>
      <c r="S24" s="39">
        <f t="shared" si="0"/>
        <v>6.5104396088450353E-2</v>
      </c>
      <c r="T24" s="39">
        <f t="shared" si="0"/>
        <v>6.1930936097008352E-2</v>
      </c>
      <c r="U24" s="39">
        <f t="shared" si="0"/>
        <v>6.4199814986123954E-2</v>
      </c>
      <c r="V24" s="39">
        <f t="shared" si="0"/>
        <v>6.6444992260505653E-2</v>
      </c>
      <c r="W24" s="39">
        <f t="shared" si="0"/>
        <v>7.1567537520844909E-2</v>
      </c>
      <c r="X24" s="39">
        <f t="shared" si="0"/>
        <v>4.9231109636021682E-2</v>
      </c>
      <c r="Y24" s="39">
        <f t="shared" si="0"/>
        <v>0.1286124725367585</v>
      </c>
      <c r="Z24" s="39">
        <f t="shared" si="0"/>
        <v>0.11122661122661123</v>
      </c>
      <c r="AA24" s="39">
        <f t="shared" si="0"/>
        <v>0.1262314242778427</v>
      </c>
      <c r="AB24" s="39">
        <f t="shared" si="0"/>
        <v>0.12734970364098222</v>
      </c>
      <c r="AC24" s="39">
        <f t="shared" si="0"/>
        <v>0.13028050016897599</v>
      </c>
      <c r="AD24" s="39">
        <f t="shared" si="0"/>
        <v>0.1151164515650497</v>
      </c>
      <c r="AE24" s="39">
        <f t="shared" si="0"/>
        <v>0.13173044361666103</v>
      </c>
      <c r="AF24" s="39">
        <f t="shared" si="0"/>
        <v>0.12720688094160254</v>
      </c>
      <c r="AG24" s="39">
        <f t="shared" si="0"/>
        <v>0.12218441095446443</v>
      </c>
    </row>
    <row r="25" spans="2:33" x14ac:dyDescent="0.25">
      <c r="B25" s="38" t="s">
        <v>83</v>
      </c>
      <c r="C25" s="39">
        <f t="shared" si="0"/>
        <v>1.9915285724901539E-2</v>
      </c>
      <c r="D25" s="39">
        <f t="shared" si="0"/>
        <v>1.9911504424778761E-2</v>
      </c>
      <c r="E25" s="39">
        <f t="shared" si="0"/>
        <v>1.9919001570377716E-2</v>
      </c>
      <c r="F25" s="39">
        <f t="shared" si="0"/>
        <v>1.9892369786661541E-2</v>
      </c>
      <c r="G25" s="39">
        <f t="shared" si="0"/>
        <v>1.988163491769928E-2</v>
      </c>
      <c r="H25" s="39">
        <f t="shared" si="0"/>
        <v>1.9896193771626297E-2</v>
      </c>
      <c r="I25" s="39">
        <f t="shared" si="0"/>
        <v>1.9916219592856617E-2</v>
      </c>
      <c r="J25" s="39">
        <f t="shared" ref="J25:AG26" si="1">J12/J$14</f>
        <v>1.993704092339979E-2</v>
      </c>
      <c r="K25" s="39">
        <f t="shared" si="1"/>
        <v>1.9936708860759492E-2</v>
      </c>
      <c r="L25" s="39">
        <f t="shared" si="1"/>
        <v>1.994859186410371E-2</v>
      </c>
      <c r="M25" s="39">
        <f t="shared" si="1"/>
        <v>1.9933897954967982E-2</v>
      </c>
      <c r="N25" s="39">
        <f t="shared" si="1"/>
        <v>1.9907479598731743E-2</v>
      </c>
      <c r="O25" s="39">
        <f t="shared" si="1"/>
        <v>1.992972150836524E-2</v>
      </c>
      <c r="P25" s="39">
        <f t="shared" si="1"/>
        <v>1.9908039007629729E-2</v>
      </c>
      <c r="Q25" s="39">
        <f t="shared" si="1"/>
        <v>2.4556616643929059E-2</v>
      </c>
      <c r="R25" s="39">
        <f t="shared" si="1"/>
        <v>9.7623283609324391E-3</v>
      </c>
      <c r="S25" s="39">
        <f t="shared" si="1"/>
        <v>1.1232490529468769E-2</v>
      </c>
      <c r="T25" s="39">
        <f t="shared" si="1"/>
        <v>1.4223975160491755E-2</v>
      </c>
      <c r="U25" s="39">
        <f t="shared" si="1"/>
        <v>2.7798334875115634E-2</v>
      </c>
      <c r="V25" s="39">
        <f t="shared" si="1"/>
        <v>2.1326606661698104E-2</v>
      </c>
      <c r="W25" s="39">
        <f t="shared" si="1"/>
        <v>3.8632573652028906E-2</v>
      </c>
      <c r="X25" s="39">
        <f t="shared" si="1"/>
        <v>8.4411992477043923E-2</v>
      </c>
      <c r="Y25" s="39">
        <f t="shared" si="1"/>
        <v>3.1941862430285621E-2</v>
      </c>
      <c r="Z25" s="39">
        <f t="shared" si="1"/>
        <v>2.0790020790020791E-2</v>
      </c>
      <c r="AA25" s="39">
        <f t="shared" si="1"/>
        <v>6.1779929871430958E-3</v>
      </c>
      <c r="AB25" s="39">
        <f t="shared" si="1"/>
        <v>6.4352243861134631E-3</v>
      </c>
      <c r="AC25" s="39">
        <f t="shared" si="1"/>
        <v>6.4210882054748222E-3</v>
      </c>
      <c r="AD25" s="39">
        <f t="shared" si="1"/>
        <v>4.8954161103693817E-3</v>
      </c>
      <c r="AE25" s="39">
        <f t="shared" si="1"/>
        <v>6.7727734507280731E-3</v>
      </c>
      <c r="AF25" s="39">
        <f t="shared" si="1"/>
        <v>4.9796287913082844E-3</v>
      </c>
      <c r="AG25" s="39">
        <f t="shared" si="1"/>
        <v>1.7339167071787391E-2</v>
      </c>
    </row>
    <row r="26" spans="2:33" x14ac:dyDescent="0.25">
      <c r="B26" s="40" t="s">
        <v>84</v>
      </c>
      <c r="C26" s="41">
        <f t="shared" ref="C26:AC26" si="2">C13/C$14</f>
        <v>1.8874934978078323E-2</v>
      </c>
      <c r="D26" s="41">
        <f t="shared" si="2"/>
        <v>1.884627990822681E-2</v>
      </c>
      <c r="E26" s="41">
        <f t="shared" si="2"/>
        <v>1.8844532606000497E-2</v>
      </c>
      <c r="F26" s="41">
        <f t="shared" si="2"/>
        <v>1.883528733423025E-2</v>
      </c>
      <c r="G26" s="41">
        <f t="shared" si="2"/>
        <v>1.8864434991677455E-2</v>
      </c>
      <c r="H26" s="41">
        <f t="shared" si="2"/>
        <v>1.8873859704309531E-2</v>
      </c>
      <c r="I26" s="41">
        <f t="shared" si="2"/>
        <v>1.8887337399867716E-2</v>
      </c>
      <c r="J26" s="41">
        <f t="shared" si="2"/>
        <v>1.888772298006296E-2</v>
      </c>
      <c r="K26" s="41">
        <f t="shared" si="2"/>
        <v>1.8860759493670887E-2</v>
      </c>
      <c r="L26" s="41">
        <f t="shared" si="2"/>
        <v>1.8831023692445239E-2</v>
      </c>
      <c r="M26" s="41">
        <f t="shared" si="2"/>
        <v>1.8849411278661434E-2</v>
      </c>
      <c r="N26" s="41">
        <f t="shared" si="2"/>
        <v>1.8867924528301886E-2</v>
      </c>
      <c r="O26" s="41">
        <f t="shared" si="2"/>
        <v>1.8880788797398646E-2</v>
      </c>
      <c r="P26" s="41">
        <f t="shared" si="2"/>
        <v>1.8846950634126624E-2</v>
      </c>
      <c r="Q26" s="41">
        <f t="shared" si="2"/>
        <v>1.9554342883128694E-2</v>
      </c>
      <c r="R26" s="41">
        <f t="shared" si="2"/>
        <v>2.1303772638109574E-2</v>
      </c>
      <c r="S26" s="41">
        <f t="shared" si="2"/>
        <v>2.1099462602413886E-2</v>
      </c>
      <c r="T26" s="41">
        <f t="shared" si="2"/>
        <v>1.6657575630428398E-2</v>
      </c>
      <c r="U26" s="41">
        <f t="shared" si="2"/>
        <v>1.8686401480111008E-2</v>
      </c>
      <c r="V26" s="41">
        <f t="shared" si="2"/>
        <v>1.7084217164478586E-2</v>
      </c>
      <c r="W26" s="41">
        <f t="shared" si="2"/>
        <v>1.6675931072818232E-2</v>
      </c>
      <c r="X26" s="41">
        <f t="shared" si="2"/>
        <v>2.0134970682597633E-2</v>
      </c>
      <c r="Y26" s="41">
        <f t="shared" si="2"/>
        <v>3.312489437214805E-2</v>
      </c>
      <c r="Z26" s="41">
        <f t="shared" si="2"/>
        <v>2.5987525987525989E-2</v>
      </c>
      <c r="AA26" s="41">
        <f t="shared" si="2"/>
        <v>1.6196359993321089E-2</v>
      </c>
      <c r="AB26" s="41">
        <f t="shared" si="2"/>
        <v>8.975444538526672E-3</v>
      </c>
      <c r="AC26" s="41">
        <f t="shared" si="2"/>
        <v>1.8249408583981074E-2</v>
      </c>
      <c r="AD26" s="41">
        <f t="shared" si="1"/>
        <v>1.2461059190031152E-2</v>
      </c>
      <c r="AE26" s="41">
        <f t="shared" si="1"/>
        <v>1.4222824246528954E-2</v>
      </c>
      <c r="AF26" s="41">
        <f t="shared" si="1"/>
        <v>1.3731703636637995E-2</v>
      </c>
      <c r="AG26" s="41">
        <f t="shared" si="1"/>
        <v>7.9403662291362819E-3</v>
      </c>
    </row>
    <row r="27" spans="2:33" x14ac:dyDescent="0.25">
      <c r="B27" s="38"/>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row>
    <row r="28" spans="2:33" s="45" customFormat="1" x14ac:dyDescent="0.25">
      <c r="B28" s="43" t="s">
        <v>85</v>
      </c>
      <c r="C28" s="44">
        <f t="shared" ref="C28" si="3">SUM(C17:C26)</f>
        <v>1</v>
      </c>
      <c r="D28" s="44">
        <f t="shared" ref="D28:AG28" si="4">SUM(D17:D26)</f>
        <v>1</v>
      </c>
      <c r="E28" s="44">
        <f t="shared" si="4"/>
        <v>1</v>
      </c>
      <c r="F28" s="44">
        <f t="shared" si="4"/>
        <v>0.99999999999999978</v>
      </c>
      <c r="G28" s="44">
        <f t="shared" si="4"/>
        <v>1</v>
      </c>
      <c r="H28" s="44">
        <f t="shared" si="4"/>
        <v>1</v>
      </c>
      <c r="I28" s="44">
        <f t="shared" si="4"/>
        <v>1</v>
      </c>
      <c r="J28" s="44">
        <f t="shared" si="4"/>
        <v>1</v>
      </c>
      <c r="K28" s="44">
        <f t="shared" si="4"/>
        <v>1</v>
      </c>
      <c r="L28" s="44">
        <f t="shared" si="4"/>
        <v>1</v>
      </c>
      <c r="M28" s="44">
        <f t="shared" si="4"/>
        <v>1</v>
      </c>
      <c r="N28" s="44">
        <f t="shared" si="4"/>
        <v>1.0000000000000002</v>
      </c>
      <c r="O28" s="44">
        <f t="shared" si="4"/>
        <v>1.0000000000000002</v>
      </c>
      <c r="P28" s="44">
        <f t="shared" si="4"/>
        <v>1</v>
      </c>
      <c r="Q28" s="44">
        <f t="shared" si="4"/>
        <v>0.99999999999999989</v>
      </c>
      <c r="R28" s="44">
        <f t="shared" si="4"/>
        <v>1</v>
      </c>
      <c r="S28" s="44">
        <f t="shared" si="4"/>
        <v>0.99999999999999989</v>
      </c>
      <c r="T28" s="44">
        <f t="shared" si="4"/>
        <v>1.0000000000000002</v>
      </c>
      <c r="U28" s="44">
        <f t="shared" si="4"/>
        <v>1</v>
      </c>
      <c r="V28" s="44">
        <f t="shared" si="4"/>
        <v>0.99999999999999978</v>
      </c>
      <c r="W28" s="44">
        <f t="shared" si="4"/>
        <v>1</v>
      </c>
      <c r="X28" s="44">
        <f t="shared" si="4"/>
        <v>0.99999999999999989</v>
      </c>
      <c r="Y28" s="44">
        <f t="shared" si="4"/>
        <v>1.0000000000000002</v>
      </c>
      <c r="Z28" s="44">
        <f t="shared" si="4"/>
        <v>1.0000000000000002</v>
      </c>
      <c r="AA28" s="44">
        <f t="shared" si="4"/>
        <v>0.99999999999999989</v>
      </c>
      <c r="AB28" s="44">
        <f t="shared" si="4"/>
        <v>1</v>
      </c>
      <c r="AC28" s="44">
        <f t="shared" si="4"/>
        <v>0.99999999999999989</v>
      </c>
      <c r="AD28" s="44">
        <f t="shared" si="4"/>
        <v>0.99999999999999989</v>
      </c>
      <c r="AE28" s="44">
        <f t="shared" si="4"/>
        <v>1</v>
      </c>
      <c r="AF28" s="44">
        <f t="shared" si="4"/>
        <v>0.99999999999999989</v>
      </c>
      <c r="AG28" s="44">
        <f t="shared" si="4"/>
        <v>0.99999999999999989</v>
      </c>
    </row>
    <row r="30" spans="2:33" s="46" customFormat="1" x14ac:dyDescent="0.25">
      <c r="C30" s="47"/>
      <c r="D30" s="47"/>
      <c r="E30" s="47"/>
      <c r="F30" s="47"/>
      <c r="G30" s="47"/>
      <c r="H30" s="47"/>
      <c r="I30" s="47"/>
      <c r="J30" s="47"/>
      <c r="K30" s="47"/>
      <c r="L30" s="47"/>
      <c r="M30" s="47"/>
      <c r="N30" s="47"/>
      <c r="O30" s="47"/>
      <c r="P30" s="47"/>
      <c r="Q30" s="47"/>
      <c r="R30" s="47"/>
      <c r="S30" s="47"/>
      <c r="T30" s="47"/>
      <c r="U30" s="47"/>
      <c r="V30" s="47"/>
      <c r="W30" s="47"/>
      <c r="X30" s="47"/>
      <c r="Y30" s="47"/>
      <c r="Z30" s="47"/>
      <c r="AA30" s="47"/>
      <c r="AB30" s="47"/>
      <c r="AC30" s="47"/>
      <c r="AD30" s="47"/>
      <c r="AE30" s="47"/>
      <c r="AF30" s="47"/>
      <c r="AG30" s="47"/>
    </row>
    <row r="37" spans="18:20" x14ac:dyDescent="0.25">
      <c r="R37" s="46"/>
      <c r="S37" s="46"/>
      <c r="T37" s="46"/>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3</vt:i4>
      </vt:variant>
    </vt:vector>
  </HeadingPairs>
  <TitlesOfParts>
    <vt:vector size="21" baseType="lpstr">
      <vt:lpstr>Table 3.1.1</vt:lpstr>
      <vt:lpstr>Table 3.1.2</vt:lpstr>
      <vt:lpstr>Table 3.1.3</vt:lpstr>
      <vt:lpstr>Table 3.1.4</vt:lpstr>
      <vt:lpstr>Table 3.1.5</vt:lpstr>
      <vt:lpstr>Table 3.1.6 Figure 3.1.1</vt:lpstr>
      <vt:lpstr>Table 3.1.7 Figure 3.1.2</vt:lpstr>
      <vt:lpstr>Table 3.1.8</vt:lpstr>
      <vt:lpstr>Table 3.1.9</vt:lpstr>
      <vt:lpstr>Table 3.1.10</vt:lpstr>
      <vt:lpstr>Table 3.1.11</vt:lpstr>
      <vt:lpstr>Table 3.1.12</vt:lpstr>
      <vt:lpstr>gCO2km</vt:lpstr>
      <vt:lpstr>mgCH4km</vt:lpstr>
      <vt:lpstr>mgN2Okm</vt:lpstr>
      <vt:lpstr>Table 3.1.13</vt:lpstr>
      <vt:lpstr>Table 3.1.14</vt:lpstr>
      <vt:lpstr>Table 3.1.15</vt:lpstr>
      <vt:lpstr>'Table 3.1.1'!Print_Area</vt:lpstr>
      <vt:lpstr>'Table 3.1.2'!Print_Area</vt:lpstr>
      <vt:lpstr>'Table 3.1.3'!Print_Area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 Marie Ryan</dc:creator>
  <cp:lastModifiedBy>Ann Marie Ryan</cp:lastModifiedBy>
  <dcterms:created xsi:type="dcterms:W3CDTF">2020-03-02T10:03:53Z</dcterms:created>
  <dcterms:modified xsi:type="dcterms:W3CDTF">2022-03-08T09:42:49Z</dcterms:modified>
</cp:coreProperties>
</file>